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BG_ER" sheetId="1" r:id="rId1"/>
  </sheets>
  <externalReferences>
    <externalReference r:id="rId2"/>
  </externalReferences>
  <definedNames>
    <definedName name="_xlnm.Print_Area" localSheetId="0">BG_ER!$A$1:$I$119</definedName>
  </definedNames>
  <calcPr calcId="145621"/>
</workbook>
</file>

<file path=xl/calcChain.xml><?xml version="1.0" encoding="utf-8"?>
<calcChain xmlns="http://schemas.openxmlformats.org/spreadsheetml/2006/main">
  <c r="D124" i="1" l="1"/>
  <c r="I118" i="1"/>
  <c r="I115" i="1"/>
  <c r="G114" i="1"/>
  <c r="E114" i="1"/>
  <c r="C114" i="1"/>
  <c r="I114" i="1" s="1"/>
  <c r="G113" i="1"/>
  <c r="E113" i="1"/>
  <c r="C113" i="1"/>
  <c r="I113" i="1" s="1"/>
  <c r="G112" i="1"/>
  <c r="E112" i="1"/>
  <c r="C112" i="1"/>
  <c r="I112" i="1" s="1"/>
  <c r="G111" i="1"/>
  <c r="E111" i="1"/>
  <c r="C111" i="1"/>
  <c r="I111" i="1" s="1"/>
  <c r="G110" i="1"/>
  <c r="E110" i="1"/>
  <c r="C110" i="1"/>
  <c r="I110" i="1" s="1"/>
  <c r="G109" i="1"/>
  <c r="E109" i="1"/>
  <c r="C109" i="1"/>
  <c r="I109" i="1" s="1"/>
  <c r="G108" i="1"/>
  <c r="G107" i="1" s="1"/>
  <c r="E108" i="1"/>
  <c r="E107" i="1" s="1"/>
  <c r="C108" i="1"/>
  <c r="I108" i="1" s="1"/>
  <c r="C107" i="1"/>
  <c r="I106" i="1"/>
  <c r="C106" i="1"/>
  <c r="I105" i="1"/>
  <c r="G105" i="1"/>
  <c r="E105" i="1"/>
  <c r="C105" i="1"/>
  <c r="D105" i="1" s="1"/>
  <c r="C104" i="1"/>
  <c r="I104" i="1" s="1"/>
  <c r="I102" i="1"/>
  <c r="G101" i="1"/>
  <c r="E101" i="1"/>
  <c r="C101" i="1"/>
  <c r="I101" i="1" s="1"/>
  <c r="G100" i="1"/>
  <c r="C100" i="1"/>
  <c r="I100" i="1" s="1"/>
  <c r="G99" i="1"/>
  <c r="I99" i="1" s="1"/>
  <c r="C99" i="1"/>
  <c r="I98" i="1"/>
  <c r="G98" i="1"/>
  <c r="E98" i="1"/>
  <c r="C98" i="1"/>
  <c r="G97" i="1"/>
  <c r="E97" i="1"/>
  <c r="C96" i="1"/>
  <c r="I96" i="1" s="1"/>
  <c r="I95" i="1"/>
  <c r="G94" i="1"/>
  <c r="E94" i="1"/>
  <c r="C94" i="1"/>
  <c r="I94" i="1" s="1"/>
  <c r="G93" i="1"/>
  <c r="E93" i="1"/>
  <c r="C93" i="1"/>
  <c r="I93" i="1" s="1"/>
  <c r="G92" i="1"/>
  <c r="E92" i="1"/>
  <c r="C92" i="1"/>
  <c r="I92" i="1" s="1"/>
  <c r="G91" i="1"/>
  <c r="E91" i="1"/>
  <c r="C91" i="1"/>
  <c r="I91" i="1" s="1"/>
  <c r="G90" i="1"/>
  <c r="E90" i="1"/>
  <c r="C90" i="1"/>
  <c r="I90" i="1" s="1"/>
  <c r="G89" i="1"/>
  <c r="C89" i="1"/>
  <c r="I89" i="1" s="1"/>
  <c r="G88" i="1"/>
  <c r="E88" i="1"/>
  <c r="C88" i="1"/>
  <c r="I88" i="1" s="1"/>
  <c r="G87" i="1"/>
  <c r="E87" i="1"/>
  <c r="C87" i="1"/>
  <c r="I87" i="1" s="1"/>
  <c r="G86" i="1"/>
  <c r="E86" i="1"/>
  <c r="C86" i="1"/>
  <c r="I86" i="1" s="1"/>
  <c r="G85" i="1"/>
  <c r="G117" i="1" s="1"/>
  <c r="E85" i="1"/>
  <c r="C85" i="1"/>
  <c r="I84" i="1"/>
  <c r="G83" i="1"/>
  <c r="E83" i="1"/>
  <c r="C83" i="1"/>
  <c r="I83" i="1" s="1"/>
  <c r="G82" i="1"/>
  <c r="E82" i="1"/>
  <c r="C82" i="1"/>
  <c r="I82" i="1" s="1"/>
  <c r="G81" i="1"/>
  <c r="E81" i="1"/>
  <c r="C81" i="1"/>
  <c r="I81" i="1" s="1"/>
  <c r="G80" i="1"/>
  <c r="E80" i="1"/>
  <c r="C80" i="1"/>
  <c r="I80" i="1" s="1"/>
  <c r="G79" i="1"/>
  <c r="G116" i="1" s="1"/>
  <c r="G119" i="1" s="1"/>
  <c r="E79" i="1"/>
  <c r="C79" i="1"/>
  <c r="C116" i="1" s="1"/>
  <c r="G77" i="1"/>
  <c r="E77" i="1"/>
  <c r="C77" i="1"/>
  <c r="G66" i="1"/>
  <c r="E66" i="1"/>
  <c r="I65" i="1"/>
  <c r="C64" i="1"/>
  <c r="I64" i="1" s="1"/>
  <c r="G58" i="1"/>
  <c r="E58" i="1"/>
  <c r="C58" i="1"/>
  <c r="I58" i="1" s="1"/>
  <c r="I57" i="1"/>
  <c r="I56" i="1"/>
  <c r="C54" i="1"/>
  <c r="D54" i="1" s="1"/>
  <c r="C52" i="1"/>
  <c r="I46" i="1"/>
  <c r="I45" i="1"/>
  <c r="I44" i="1"/>
  <c r="G44" i="1"/>
  <c r="H44" i="1" s="1"/>
  <c r="E44" i="1"/>
  <c r="C44" i="1"/>
  <c r="I43" i="1"/>
  <c r="I42" i="1"/>
  <c r="G42" i="1"/>
  <c r="E42" i="1"/>
  <c r="C42" i="1"/>
  <c r="I40" i="1"/>
  <c r="G39" i="1"/>
  <c r="E39" i="1"/>
  <c r="C39" i="1"/>
  <c r="I39" i="1" s="1"/>
  <c r="I38" i="1"/>
  <c r="G37" i="1"/>
  <c r="G36" i="1" s="1"/>
  <c r="E37" i="1"/>
  <c r="C37" i="1"/>
  <c r="I37" i="1" s="1"/>
  <c r="I34" i="1"/>
  <c r="I33" i="1"/>
  <c r="I32" i="1"/>
  <c r="G32" i="1"/>
  <c r="E32" i="1"/>
  <c r="E24" i="1" s="1"/>
  <c r="F25" i="1" s="1"/>
  <c r="F24" i="1" s="1"/>
  <c r="C32" i="1"/>
  <c r="I31" i="1"/>
  <c r="I30" i="1"/>
  <c r="I29" i="1"/>
  <c r="I28" i="1"/>
  <c r="I27" i="1"/>
  <c r="I26" i="1"/>
  <c r="G25" i="1"/>
  <c r="G24" i="1" s="1"/>
  <c r="E25" i="1"/>
  <c r="C25" i="1"/>
  <c r="I25" i="1" s="1"/>
  <c r="E22" i="1"/>
  <c r="I21" i="1"/>
  <c r="I20" i="1"/>
  <c r="I19" i="1"/>
  <c r="I18" i="1"/>
  <c r="G17" i="1"/>
  <c r="G22" i="1" s="1"/>
  <c r="H6" i="1" s="1"/>
  <c r="E17" i="1"/>
  <c r="F17" i="1" s="1"/>
  <c r="C17" i="1"/>
  <c r="I16" i="1"/>
  <c r="I15" i="1"/>
  <c r="I14" i="1"/>
  <c r="I13" i="1"/>
  <c r="I12" i="1"/>
  <c r="I11" i="1"/>
  <c r="I10" i="1"/>
  <c r="I9" i="1"/>
  <c r="I8" i="1"/>
  <c r="I7" i="1"/>
  <c r="I6" i="1"/>
  <c r="G6" i="1"/>
  <c r="E6" i="1"/>
  <c r="F6" i="1" s="1"/>
  <c r="C6" i="1"/>
  <c r="H32" i="1" l="1"/>
  <c r="H107" i="1"/>
  <c r="D17" i="1"/>
  <c r="G48" i="1"/>
  <c r="H39" i="1"/>
  <c r="E117" i="1"/>
  <c r="F85" i="1" s="1"/>
  <c r="F107" i="1"/>
  <c r="H113" i="1"/>
  <c r="F105" i="1"/>
  <c r="D44" i="1"/>
  <c r="I116" i="1"/>
  <c r="H97" i="1"/>
  <c r="H105" i="1"/>
  <c r="I107" i="1"/>
  <c r="H17" i="1"/>
  <c r="F32" i="1"/>
  <c r="I17" i="1"/>
  <c r="H37" i="1"/>
  <c r="D39" i="1"/>
  <c r="E103" i="1"/>
  <c r="D25" i="1"/>
  <c r="D24" i="1" s="1"/>
  <c r="H25" i="1"/>
  <c r="D37" i="1"/>
  <c r="C22" i="1"/>
  <c r="C24" i="1"/>
  <c r="I24" i="1" s="1"/>
  <c r="C36" i="1"/>
  <c r="C66" i="1"/>
  <c r="I66" i="1" s="1"/>
  <c r="D79" i="1"/>
  <c r="D116" i="1" s="1"/>
  <c r="H79" i="1"/>
  <c r="H116" i="1" s="1"/>
  <c r="H85" i="1"/>
  <c r="H117" i="1" s="1"/>
  <c r="C97" i="1"/>
  <c r="G103" i="1"/>
  <c r="E116" i="1"/>
  <c r="I79" i="1"/>
  <c r="I85" i="1"/>
  <c r="E36" i="1"/>
  <c r="F37" i="1" l="1"/>
  <c r="E48" i="1"/>
  <c r="E50" i="1" s="1"/>
  <c r="F39" i="1"/>
  <c r="I97" i="1"/>
  <c r="I22" i="1"/>
  <c r="D6" i="1"/>
  <c r="D36" i="1"/>
  <c r="C117" i="1"/>
  <c r="G50" i="1"/>
  <c r="G51" i="1"/>
  <c r="C103" i="1"/>
  <c r="I103" i="1" s="1"/>
  <c r="E119" i="1"/>
  <c r="C48" i="1"/>
  <c r="C53" i="1"/>
  <c r="D53" i="1" s="1"/>
  <c r="I36" i="1"/>
  <c r="F97" i="1"/>
  <c r="F117" i="1" s="1"/>
  <c r="F79" i="1"/>
  <c r="F116" i="1" s="1"/>
  <c r="D32" i="1"/>
  <c r="F44" i="1"/>
  <c r="C51" i="1" l="1"/>
  <c r="C50" i="1"/>
  <c r="I48" i="1"/>
  <c r="I50" i="1" s="1"/>
  <c r="D107" i="1"/>
  <c r="I117" i="1"/>
  <c r="D85" i="1"/>
  <c r="D117" i="1" s="1"/>
  <c r="C119" i="1"/>
  <c r="D97" i="1"/>
  <c r="F36" i="1"/>
  <c r="C124" i="1" l="1"/>
  <c r="I119" i="1"/>
</calcChain>
</file>

<file path=xl/sharedStrings.xml><?xml version="1.0" encoding="utf-8"?>
<sst xmlns="http://schemas.openxmlformats.org/spreadsheetml/2006/main" count="121" uniqueCount="102">
  <si>
    <t>CENTRAL DE DEPOSITO DE VALORES, S.A. DE C.V.</t>
  </si>
  <si>
    <t>BALANCE GENERAL AL 31 DE ENERO DE 2017</t>
  </si>
  <si>
    <t>(Cifras en US$)</t>
  </si>
  <si>
    <t>Variac</t>
  </si>
  <si>
    <t>ACTIVO</t>
  </si>
  <si>
    <t>CIRCULANTE</t>
  </si>
  <si>
    <t>Efectivo y Equivalentes</t>
  </si>
  <si>
    <t>Bancos</t>
  </si>
  <si>
    <t>Bancos y financieras del exterior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</si>
  <si>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</si>
  <si>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</si>
  <si>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</si>
  <si>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</si>
  <si>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</si>
  <si>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</si>
  <si>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</si>
  <si>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</si>
  <si>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>Inmuebles</t>
  </si>
  <si>
    <t xml:space="preserve">Muebles </t>
  </si>
  <si>
    <t>Cuentas por cobrar a largo plazo</t>
  </si>
  <si>
    <t>Activos intangibles</t>
  </si>
  <si>
    <t>TOTAL DEL ACTIVO</t>
  </si>
  <si>
    <t>PASIVO</t>
  </si>
  <si>
    <t>.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</si>
  <si>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</si>
  <si>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</si>
  <si>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</si>
  <si>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</si>
  <si>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</si>
  <si>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</si>
  <si>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</si>
  <si>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</si>
  <si>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</si>
  <si>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</si>
  <si>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</si>
  <si>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</si>
  <si>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</si>
  <si>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</si>
  <si>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</si>
  <si>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</si>
  <si>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</si>
  <si>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</si>
  <si>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</si>
  <si>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</si>
  <si>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</si>
  <si>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</si>
  <si>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</si>
  <si>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CUENTAS DE ORDEN</t>
  </si>
  <si>
    <t>CONTINGENTES DE COMPROMISOS Y CONTROL PROPIAS</t>
  </si>
  <si>
    <t>CUENTAS CONTINGENTES DE COMPROMISOS DEUDORAS</t>
  </si>
  <si>
    <t>Garantías, Avales y Fianzas otorgadas</t>
  </si>
  <si>
    <t>Excedentes de Efectivo recibido en prestación de Servicios</t>
  </si>
  <si>
    <t>CONTINGENTES DE COMPROMISOS Y CONTROL ACREEDORAS</t>
  </si>
  <si>
    <t>CUENTAS CONTINGENTES DE COMPROMISOS ACREEDORAS</t>
  </si>
  <si>
    <t>Oblicaciones por Excedentes de efectivo recibido en prestación de Servicios</t>
  </si>
  <si>
    <t>ESTADO DE RESULTADO ACUMULADO  ENERO - DICIEMBRE 2017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</si>
  <si>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</si>
  <si>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</si>
  <si>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</si>
  <si>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</si>
  <si>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</si>
  <si>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</si>
  <si>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</si>
  <si>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</si>
  <si>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</si>
  <si>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</si>
  <si>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</si>
  <si>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</si>
  <si>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</si>
  <si>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</si>
  <si>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</si>
  <si>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</si>
  <si>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</si>
  <si>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</si>
  <si>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</si>
  <si>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</si>
  <si>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</si>
  <si>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</si>
  <si>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</si>
  <si>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</si>
  <si>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</si>
  <si>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</si>
  <si>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</si>
  <si>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</si>
  <si>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</si>
  <si>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 xml:space="preserve">AMORTIZACIÓN DE GASTOS 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</si>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</sst>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  <numFmt numFmtId="166" formatCode="_(* #,##0_);_(* \(#,##0\);_(* &quot;-&quot;??_);_(@_)"/>
    <numFmt numFmtId="167" formatCode="_(&quot;$&quot;* #,##0.00_);_(&quot;$&quot;* \(#,##0.00\);_(&quot;$&quot;* &quot;-&quot;??_);_(@_)"/>
  </numFmts>
  <fonts count="11">
    <font>
      <sz val="12"/>
      <name val="Humanst521 BT"/>
    </font>
    <font>
      <sz val="11"/>
      <color theme="1"/>
      <name val="Calibri"/>
      <family val="2"/>
      <scheme val="minor"/>
    </font>
    <font>
      <sz val="12"/>
      <name val="Humanst521 BT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6" tint="0.39997558519241921"/>
      <name val="Calibri"/>
      <family val="2"/>
      <scheme val="minor"/>
    </font>
    <font>
      <sz val="14"/>
      <color indexed="62"/>
      <name val="Calibri"/>
      <family val="2"/>
      <scheme val="minor"/>
    </font>
    <font>
      <b/>
      <sz val="14"/>
      <color indexed="62"/>
      <name val="Calibri"/>
      <family val="2"/>
      <scheme val="minor"/>
    </font>
    <font>
      <i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9" fontId="4" fillId="0" borderId="0" xfId="3" applyFont="1" applyBorder="1"/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17" fontId="3" fillId="0" borderId="1" xfId="1" applyNumberFormat="1" applyFont="1" applyFill="1" applyBorder="1" applyAlignment="1">
      <alignment horizontal="center"/>
    </xf>
    <xf numFmtId="9" fontId="3" fillId="0" borderId="1" xfId="3" applyFont="1" applyFill="1" applyBorder="1" applyAlignment="1">
      <alignment horizontal="center"/>
    </xf>
    <xf numFmtId="9" fontId="3" fillId="2" borderId="1" xfId="3" applyFont="1" applyFill="1" applyBorder="1" applyAlignment="1">
      <alignment horizontal="center"/>
    </xf>
    <xf numFmtId="17" fontId="5" fillId="0" borderId="1" xfId="3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 wrapText="1"/>
    </xf>
    <xf numFmtId="4" fontId="4" fillId="0" borderId="0" xfId="0" applyNumberFormat="1" applyFont="1" applyBorder="1"/>
    <xf numFmtId="0" fontId="3" fillId="0" borderId="0" xfId="0" applyFont="1" applyFill="1"/>
    <xf numFmtId="0" fontId="4" fillId="0" borderId="0" xfId="0" applyFont="1" applyFill="1"/>
    <xf numFmtId="164" fontId="4" fillId="0" borderId="0" xfId="2" applyNumberFormat="1" applyFont="1" applyFill="1"/>
    <xf numFmtId="9" fontId="4" fillId="0" borderId="0" xfId="3" applyFont="1" applyFill="1"/>
    <xf numFmtId="164" fontId="6" fillId="0" borderId="0" xfId="1" applyFont="1" applyFill="1"/>
    <xf numFmtId="165" fontId="4" fillId="0" borderId="0" xfId="2" applyFont="1" applyFill="1"/>
    <xf numFmtId="164" fontId="4" fillId="0" borderId="0" xfId="1" applyFont="1" applyFill="1"/>
    <xf numFmtId="164" fontId="3" fillId="0" borderId="0" xfId="1" applyNumberFormat="1" applyFont="1" applyFill="1"/>
    <xf numFmtId="9" fontId="3" fillId="0" borderId="0" xfId="3" applyFont="1" applyFill="1"/>
    <xf numFmtId="164" fontId="3" fillId="0" borderId="0" xfId="1" applyFont="1" applyFill="1"/>
    <xf numFmtId="164" fontId="4" fillId="0" borderId="0" xfId="1" applyNumberFormat="1" applyFont="1" applyFill="1"/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4" fontId="4" fillId="0" borderId="0" xfId="0" applyNumberFormat="1" applyFont="1"/>
    <xf numFmtId="0" fontId="4" fillId="0" borderId="0" xfId="0" applyFont="1" applyFill="1" applyAlignment="1">
      <alignment horizontal="left"/>
    </xf>
    <xf numFmtId="164" fontId="4" fillId="0" borderId="2" xfId="1" applyFont="1" applyFill="1" applyBorder="1"/>
    <xf numFmtId="9" fontId="4" fillId="0" borderId="2" xfId="3" applyFont="1" applyFill="1" applyBorder="1"/>
    <xf numFmtId="4" fontId="7" fillId="0" borderId="0" xfId="0" applyNumberFormat="1" applyFont="1" applyBorder="1"/>
    <xf numFmtId="0" fontId="3" fillId="0" borderId="0" xfId="0" quotePrefix="1" applyFont="1" applyFill="1" applyAlignment="1">
      <alignment horizontal="left"/>
    </xf>
    <xf numFmtId="9" fontId="3" fillId="0" borderId="0" xfId="3" applyFont="1" applyFill="1" applyBorder="1"/>
    <xf numFmtId="164" fontId="3" fillId="0" borderId="3" xfId="1" applyFont="1" applyFill="1" applyBorder="1"/>
    <xf numFmtId="9" fontId="4" fillId="0" borderId="0" xfId="3" applyFont="1" applyFill="1" applyBorder="1"/>
    <xf numFmtId="164" fontId="4" fillId="0" borderId="0" xfId="1" applyNumberFormat="1" applyFont="1" applyFill="1" applyBorder="1"/>
    <xf numFmtId="164" fontId="4" fillId="0" borderId="2" xfId="1" applyNumberFormat="1" applyFont="1" applyFill="1" applyBorder="1"/>
    <xf numFmtId="164" fontId="3" fillId="0" borderId="4" xfId="1" applyNumberFormat="1" applyFont="1" applyFill="1" applyBorder="1"/>
    <xf numFmtId="9" fontId="3" fillId="0" borderId="4" xfId="3" applyFont="1" applyFill="1" applyBorder="1"/>
    <xf numFmtId="164" fontId="3" fillId="0" borderId="4" xfId="1" applyFont="1" applyFill="1" applyBorder="1"/>
    <xf numFmtId="164" fontId="3" fillId="0" borderId="5" xfId="1" applyFont="1" applyFill="1" applyBorder="1"/>
    <xf numFmtId="164" fontId="3" fillId="0" borderId="0" xfId="1" applyNumberFormat="1" applyFont="1" applyFill="1" applyBorder="1"/>
    <xf numFmtId="164" fontId="3" fillId="0" borderId="0" xfId="1" applyFont="1" applyFill="1" applyBorder="1"/>
    <xf numFmtId="4" fontId="8" fillId="0" borderId="0" xfId="0" applyNumberFormat="1" applyFont="1" applyBorder="1"/>
    <xf numFmtId="164" fontId="4" fillId="0" borderId="0" xfId="1" applyFont="1" applyFill="1" applyBorder="1"/>
    <xf numFmtId="164" fontId="4" fillId="0" borderId="0" xfId="1" applyNumberFormat="1" applyFont="1"/>
    <xf numFmtId="9" fontId="3" fillId="0" borderId="4" xfId="1" applyNumberFormat="1" applyFont="1" applyFill="1" applyBorder="1"/>
    <xf numFmtId="164" fontId="3" fillId="0" borderId="6" xfId="1" applyNumberFormat="1" applyFont="1" applyFill="1" applyBorder="1"/>
    <xf numFmtId="9" fontId="3" fillId="0" borderId="6" xfId="3" applyFont="1" applyFill="1" applyBorder="1"/>
    <xf numFmtId="164" fontId="3" fillId="0" borderId="6" xfId="1" applyFont="1" applyFill="1" applyBorder="1"/>
    <xf numFmtId="164" fontId="4" fillId="0" borderId="0" xfId="1" applyFont="1"/>
    <xf numFmtId="43" fontId="4" fillId="0" borderId="0" xfId="0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wrapText="1" readingOrder="1"/>
    </xf>
    <xf numFmtId="164" fontId="3" fillId="0" borderId="5" xfId="1" applyNumberFormat="1" applyFont="1" applyFill="1" applyBorder="1"/>
    <xf numFmtId="164" fontId="3" fillId="0" borderId="5" xfId="1" applyFont="1" applyBorder="1"/>
    <xf numFmtId="164" fontId="3" fillId="0" borderId="5" xfId="1" applyNumberFormat="1" applyFont="1" applyBorder="1"/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/>
    <xf numFmtId="9" fontId="4" fillId="0" borderId="0" xfId="3" applyFont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164" fontId="3" fillId="0" borderId="0" xfId="0" applyNumberFormat="1" applyFont="1"/>
    <xf numFmtId="164" fontId="3" fillId="0" borderId="7" xfId="0" applyNumberFormat="1" applyFont="1" applyFill="1" applyBorder="1"/>
    <xf numFmtId="164" fontId="3" fillId="0" borderId="7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164" fontId="3" fillId="0" borderId="2" xfId="0" applyNumberFormat="1" applyFont="1" applyFill="1" applyBorder="1"/>
    <xf numFmtId="9" fontId="3" fillId="0" borderId="0" xfId="3" applyFont="1" applyBorder="1"/>
    <xf numFmtId="164" fontId="3" fillId="0" borderId="2" xfId="0" applyNumberFormat="1" applyFont="1" applyBorder="1"/>
    <xf numFmtId="164" fontId="3" fillId="0" borderId="5" xfId="0" applyNumberFormat="1" applyFont="1" applyFill="1" applyBorder="1"/>
    <xf numFmtId="164" fontId="3" fillId="0" borderId="5" xfId="0" applyNumberFormat="1" applyFont="1" applyBorder="1"/>
    <xf numFmtId="0" fontId="4" fillId="0" borderId="0" xfId="0" applyFont="1" applyFill="1" applyBorder="1"/>
  </cellXfs>
  <cellStyles count="32">
    <cellStyle name="Millares" xfId="1" builtin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6" xfId="10"/>
    <cellStyle name="Moneda" xfId="2" builtinId="4"/>
    <cellStyle name="Moneda 2" xfId="11"/>
    <cellStyle name="Moneda 3" xfId="12"/>
    <cellStyle name="Moneda 4" xfId="13"/>
    <cellStyle name="Moneda 5" xfId="14"/>
    <cellStyle name="Moneda 6" xfId="15"/>
    <cellStyle name="Moneda 7" xfId="16"/>
    <cellStyle name="Moneda 7 2" xfId="17"/>
    <cellStyle name="Normal" xfId="0" builtinId="0"/>
    <cellStyle name="Normal 10" xfId="18"/>
    <cellStyle name="Normal 2" xfId="19"/>
    <cellStyle name="Normal 2 2" xfId="20"/>
    <cellStyle name="Normal 3" xfId="21"/>
    <cellStyle name="Normal 4" xfId="22"/>
    <cellStyle name="Normal 5" xfId="23"/>
    <cellStyle name="Normal 6" xfId="24"/>
    <cellStyle name="Normal 6 2" xfId="25"/>
    <cellStyle name="Normal 7" xfId="26"/>
    <cellStyle name="Normal 7 2" xfId="27"/>
    <cellStyle name="Normal 8" xfId="28"/>
    <cellStyle name="Normal 9" xfId="29"/>
    <cellStyle name="Porcentaje" xfId="3" builtinId="5"/>
    <cellStyle name="Porcentual 2" xfId="30"/>
    <cellStyle name="Porcentual 3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AppData/Local/Microsoft/Windows/INetCache/Content.Outlook/MA9J18NO/CEDEVAL%20EF%20ENERO%2020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6"/>
      <sheetName val="Gto Real 16"/>
      <sheetName val="Res Real 16"/>
      <sheetName val="Grafik (2)"/>
      <sheetName val="ER Pres"/>
      <sheetName val="ER ACUM PRES"/>
      <sheetName val="Miles2"/>
      <sheetName val="Acum"/>
      <sheetName val="ING. EXPORT"/>
      <sheetName val="GTO. EX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O8">
            <v>101425.36000000002</v>
          </cell>
        </row>
        <row r="9">
          <cell r="O9">
            <v>93854.130000000019</v>
          </cell>
        </row>
        <row r="10">
          <cell r="O10">
            <v>2628.75</v>
          </cell>
        </row>
        <row r="11">
          <cell r="O11">
            <v>4942.4799999999996</v>
          </cell>
        </row>
        <row r="12">
          <cell r="O12">
            <v>0</v>
          </cell>
        </row>
        <row r="14">
          <cell r="O14">
            <v>80164.87</v>
          </cell>
        </row>
        <row r="15">
          <cell r="O15">
            <v>16873.439999999999</v>
          </cell>
        </row>
        <row r="16">
          <cell r="O16">
            <v>2416.67</v>
          </cell>
        </row>
        <row r="17">
          <cell r="O17">
            <v>4015.75</v>
          </cell>
        </row>
        <row r="18">
          <cell r="O18">
            <v>0</v>
          </cell>
        </row>
        <row r="19">
          <cell r="O19">
            <v>34179.72</v>
          </cell>
        </row>
        <row r="20">
          <cell r="O20">
            <v>2637.5</v>
          </cell>
        </row>
        <row r="21">
          <cell r="O21">
            <v>16834.32</v>
          </cell>
        </row>
        <row r="22">
          <cell r="O22">
            <v>1460.1899999999998</v>
          </cell>
        </row>
        <row r="23">
          <cell r="O23">
            <v>1747.28</v>
          </cell>
        </row>
        <row r="24">
          <cell r="O24">
            <v>0</v>
          </cell>
        </row>
        <row r="26">
          <cell r="O26">
            <v>1596.04</v>
          </cell>
        </row>
        <row r="27">
          <cell r="O27">
            <v>0</v>
          </cell>
        </row>
        <row r="28">
          <cell r="O28">
            <v>3831.33</v>
          </cell>
        </row>
        <row r="29">
          <cell r="O29">
            <v>0</v>
          </cell>
        </row>
        <row r="32">
          <cell r="O32">
            <v>0</v>
          </cell>
        </row>
        <row r="33">
          <cell r="O33">
            <v>15197.119999999999</v>
          </cell>
        </row>
        <row r="34">
          <cell r="O34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5.25</v>
          </cell>
        </row>
        <row r="39">
          <cell r="O39">
            <v>6.72</v>
          </cell>
        </row>
        <row r="40">
          <cell r="O40">
            <v>0</v>
          </cell>
        </row>
        <row r="42">
          <cell r="O42">
            <v>0.02</v>
          </cell>
        </row>
        <row r="43">
          <cell r="O43">
            <v>0</v>
          </cell>
        </row>
        <row r="48">
          <cell r="O48">
            <v>31018.290000000023</v>
          </cell>
        </row>
      </sheetData>
      <sheetData sheetId="9"/>
      <sheetData sheetId="10"/>
      <sheetData sheetId="11"/>
      <sheetData sheetId="12">
        <row r="6">
          <cell r="Q6">
            <v>98091.189999999988</v>
          </cell>
        </row>
      </sheetData>
      <sheetData sheetId="13"/>
      <sheetData sheetId="14">
        <row r="6">
          <cell r="O6">
            <v>1138290.1399999999</v>
          </cell>
        </row>
        <row r="7">
          <cell r="O7">
            <v>1096907.8899999999</v>
          </cell>
          <cell r="Q7">
            <v>91083.189999999988</v>
          </cell>
        </row>
        <row r="8">
          <cell r="O8">
            <v>32182.25</v>
          </cell>
          <cell r="Q8">
            <v>2508</v>
          </cell>
        </row>
        <row r="9">
          <cell r="O9">
            <v>9200</v>
          </cell>
          <cell r="Q9">
            <v>4500</v>
          </cell>
        </row>
        <row r="10">
          <cell r="O10">
            <v>0</v>
          </cell>
          <cell r="Q10">
            <v>0</v>
          </cell>
        </row>
        <row r="14">
          <cell r="O14">
            <v>935640.14999999991</v>
          </cell>
          <cell r="Q14">
            <v>77132.989999999991</v>
          </cell>
        </row>
        <row r="15">
          <cell r="O15">
            <v>203418.49</v>
          </cell>
          <cell r="Q15">
            <v>17224.940000000002</v>
          </cell>
        </row>
        <row r="16">
          <cell r="O16">
            <v>32121.109999999993</v>
          </cell>
          <cell r="Q16">
            <v>2936.85</v>
          </cell>
        </row>
        <row r="17">
          <cell r="O17">
            <v>58191.450000000004</v>
          </cell>
          <cell r="Q17">
            <v>4950.7099999999991</v>
          </cell>
        </row>
        <row r="18">
          <cell r="O18">
            <v>0</v>
          </cell>
        </row>
        <row r="19">
          <cell r="O19">
            <v>408761.33999999997</v>
          </cell>
          <cell r="Q19">
            <v>32909.61</v>
          </cell>
        </row>
        <row r="20">
          <cell r="O20">
            <v>33880.379999999997</v>
          </cell>
          <cell r="Q20">
            <v>2346.02</v>
          </cell>
        </row>
        <row r="21">
          <cell r="O21">
            <v>173268.02000000002</v>
          </cell>
          <cell r="Q21">
            <v>14440.93</v>
          </cell>
        </row>
        <row r="22">
          <cell r="O22">
            <v>14739.019999999999</v>
          </cell>
          <cell r="Q22">
            <v>1593.75</v>
          </cell>
        </row>
        <row r="23">
          <cell r="O23">
            <v>11260.34</v>
          </cell>
          <cell r="Q23">
            <v>730.18</v>
          </cell>
        </row>
        <row r="26">
          <cell r="O26">
            <v>27316.129999999997</v>
          </cell>
          <cell r="Q26">
            <v>1728.04</v>
          </cell>
        </row>
        <row r="28">
          <cell r="O28">
            <v>12199.47</v>
          </cell>
          <cell r="Q28">
            <v>940.5</v>
          </cell>
        </row>
        <row r="34">
          <cell r="O34">
            <v>118385.9</v>
          </cell>
          <cell r="Q34">
            <v>10403.719999999999</v>
          </cell>
        </row>
        <row r="37">
          <cell r="O37">
            <v>4051.9300000000003</v>
          </cell>
          <cell r="Q37">
            <v>102.89</v>
          </cell>
        </row>
        <row r="38">
          <cell r="O38">
            <v>26.76</v>
          </cell>
          <cell r="Q38">
            <v>0</v>
          </cell>
        </row>
        <row r="39">
          <cell r="O39">
            <v>333.77</v>
          </cell>
          <cell r="Q39">
            <v>0</v>
          </cell>
        </row>
        <row r="40">
          <cell r="O40">
            <v>670.42000000000007</v>
          </cell>
          <cell r="Q40">
            <v>0</v>
          </cell>
        </row>
        <row r="41">
          <cell r="O41">
            <v>341.43</v>
          </cell>
          <cell r="Q41">
            <v>38.340000000000003</v>
          </cell>
        </row>
        <row r="43">
          <cell r="O43">
            <v>415.65999999999997</v>
          </cell>
          <cell r="Q43">
            <v>0</v>
          </cell>
        </row>
        <row r="44">
          <cell r="O44">
            <v>0</v>
          </cell>
          <cell r="Q4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showGridLines="0" tabSelected="1" zoomScale="80" zoomScaleNormal="80" zoomScaleSheetLayoutView="100" workbookViewId="0">
      <selection activeCell="K7" sqref="K7"/>
    </sheetView>
  </sheetViews>
  <sheetFormatPr baseColWidth="10" defaultColWidth="11.5546875" defaultRowHeight="18" customHeight="1"/>
  <cols>
    <col min="1" max="1" width="4.6640625" style="3" customWidth="1"/>
    <col min="2" max="2" width="52.44140625" style="3" bestFit="1" customWidth="1"/>
    <col min="3" max="3" width="14" style="29" bestFit="1" customWidth="1"/>
    <col min="4" max="4" width="6.21875" style="18" bestFit="1" customWidth="1"/>
    <col min="5" max="5" width="14" style="23" bestFit="1" customWidth="1"/>
    <col min="6" max="6" width="6.5546875" style="3" customWidth="1"/>
    <col min="7" max="7" width="14" style="18" bestFit="1" customWidth="1"/>
    <col min="8" max="8" width="5.88671875" style="3" bestFit="1" customWidth="1"/>
    <col min="9" max="9" width="14.6640625" style="3" customWidth="1"/>
    <col min="10" max="10" width="11.44140625" style="2" customWidth="1"/>
    <col min="11" max="11" width="11.6640625" style="3" bestFit="1" customWidth="1"/>
    <col min="12" max="16384" width="11.5546875" style="3"/>
  </cols>
  <sheetData>
    <row r="1" spans="1:11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8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1" ht="18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6"/>
    </row>
    <row r="4" spans="1:11" ht="18" customHeight="1" thickBot="1">
      <c r="A4" s="8"/>
      <c r="B4" s="9"/>
      <c r="C4" s="10">
        <v>42736</v>
      </c>
      <c r="D4" s="11"/>
      <c r="E4" s="10">
        <v>42370</v>
      </c>
      <c r="F4" s="12"/>
      <c r="G4" s="13">
        <v>42705</v>
      </c>
      <c r="H4" s="14"/>
      <c r="I4" s="15" t="s">
        <v>3</v>
      </c>
      <c r="J4" s="16"/>
    </row>
    <row r="5" spans="1:11" ht="18" customHeight="1">
      <c r="A5" s="17" t="s">
        <v>4</v>
      </c>
      <c r="B5" s="18"/>
      <c r="C5" s="19"/>
      <c r="D5" s="20"/>
      <c r="E5" s="21"/>
      <c r="F5" s="20"/>
      <c r="G5" s="22"/>
      <c r="H5" s="22"/>
      <c r="I5" s="23"/>
      <c r="J5" s="6"/>
    </row>
    <row r="6" spans="1:11" ht="18" customHeight="1">
      <c r="A6" s="17" t="s">
        <v>5</v>
      </c>
      <c r="B6" s="18"/>
      <c r="C6" s="24">
        <f>SUM(C7:C16)</f>
        <v>2515986.65</v>
      </c>
      <c r="D6" s="25">
        <f>+C6/C22</f>
        <v>0.93190586253347385</v>
      </c>
      <c r="E6" s="24">
        <f>SUM(E7:E16)</f>
        <v>2371294.3199999998</v>
      </c>
      <c r="F6" s="25">
        <f>+E6/E22</f>
        <v>0.95135460273323746</v>
      </c>
      <c r="G6" s="26">
        <f>SUM(G7:G16)</f>
        <v>2440082.2599999998</v>
      </c>
      <c r="H6" s="25">
        <f>G6/G22</f>
        <v>0.928016523553024</v>
      </c>
      <c r="I6" s="26">
        <f t="shared" ref="I6:I22" si="0">C6-G6</f>
        <v>75904.39000000013</v>
      </c>
      <c r="J6" s="6"/>
    </row>
    <row r="7" spans="1:11" ht="18" customHeight="1">
      <c r="A7" s="17"/>
      <c r="B7" s="18" t="s">
        <v>6</v>
      </c>
      <c r="C7" s="27">
        <v>114.29</v>
      </c>
      <c r="E7" s="27">
        <v>114.29</v>
      </c>
      <c r="F7" s="20"/>
      <c r="G7" s="27">
        <v>114.29</v>
      </c>
      <c r="H7" s="20"/>
      <c r="I7" s="23">
        <f t="shared" si="0"/>
        <v>0</v>
      </c>
      <c r="J7" s="6"/>
    </row>
    <row r="8" spans="1:11" ht="18" customHeight="1">
      <c r="A8" s="17"/>
      <c r="B8" s="28" t="s">
        <v>7</v>
      </c>
      <c r="C8" s="29">
        <v>364877.03</v>
      </c>
      <c r="E8" s="29">
        <v>248855.94</v>
      </c>
      <c r="F8" s="20"/>
      <c r="G8" s="29">
        <v>345625.83</v>
      </c>
      <c r="H8" s="20"/>
      <c r="I8" s="23">
        <f t="shared" si="0"/>
        <v>19251.200000000012</v>
      </c>
      <c r="J8" s="6"/>
      <c r="K8" s="27"/>
    </row>
    <row r="9" spans="1:11" ht="18" customHeight="1">
      <c r="A9" s="17"/>
      <c r="B9" s="28" t="s">
        <v>8</v>
      </c>
      <c r="C9" s="29">
        <v>24913.23</v>
      </c>
      <c r="E9" s="29">
        <v>32248.71</v>
      </c>
      <c r="F9" s="20"/>
      <c r="G9" s="29">
        <v>24777.41</v>
      </c>
      <c r="H9" s="20"/>
      <c r="I9" s="23">
        <f t="shared" si="0"/>
        <v>135.81999999999971</v>
      </c>
      <c r="K9" s="30"/>
    </row>
    <row r="10" spans="1:11" ht="18" customHeight="1">
      <c r="A10" s="17"/>
      <c r="B10" s="31" t="s">
        <v>9</v>
      </c>
      <c r="C10" s="29">
        <v>38702.69</v>
      </c>
      <c r="E10" s="29">
        <v>19758.88</v>
      </c>
      <c r="F10" s="20"/>
      <c r="G10" s="29">
        <v>15494.57</v>
      </c>
      <c r="H10" s="20"/>
      <c r="I10" s="23">
        <f t="shared" si="0"/>
        <v>23208.120000000003</v>
      </c>
      <c r="J10" s="16"/>
      <c r="K10" s="30"/>
    </row>
    <row r="11" spans="1:11" ht="18" customHeight="1">
      <c r="A11" s="17"/>
      <c r="B11" s="18" t="s">
        <v>10</v>
      </c>
      <c r="C11" s="29">
        <v>1831382.77</v>
      </c>
      <c r="E11" s="27">
        <v>1782170.92</v>
      </c>
      <c r="F11" s="20"/>
      <c r="G11" s="29">
        <v>1840256.44</v>
      </c>
      <c r="H11" s="20"/>
      <c r="I11" s="23">
        <f t="shared" si="0"/>
        <v>-8873.6699999999255</v>
      </c>
      <c r="J11" s="16"/>
    </row>
    <row r="12" spans="1:11" ht="18" customHeight="1">
      <c r="A12" s="17"/>
      <c r="B12" s="28" t="s">
        <v>11</v>
      </c>
      <c r="C12" s="29">
        <v>173726.89</v>
      </c>
      <c r="E12" s="27">
        <v>128082.56</v>
      </c>
      <c r="F12" s="20"/>
      <c r="G12" s="29">
        <v>137695.88</v>
      </c>
      <c r="H12" s="20"/>
      <c r="I12" s="23">
        <f t="shared" si="0"/>
        <v>36031.010000000009</v>
      </c>
      <c r="J12" s="16"/>
    </row>
    <row r="13" spans="1:11" ht="18" customHeight="1">
      <c r="A13" s="17"/>
      <c r="B13" s="28" t="s">
        <v>12</v>
      </c>
      <c r="C13" s="29">
        <v>3168.51</v>
      </c>
      <c r="E13" s="27">
        <v>3730.12</v>
      </c>
      <c r="F13" s="20"/>
      <c r="G13" s="29">
        <v>418.08</v>
      </c>
      <c r="H13" s="20"/>
      <c r="I13" s="23">
        <f t="shared" si="0"/>
        <v>2750.4300000000003</v>
      </c>
      <c r="J13" s="16"/>
    </row>
    <row r="14" spans="1:11" ht="18" customHeight="1">
      <c r="A14" s="17"/>
      <c r="B14" s="18" t="s">
        <v>13</v>
      </c>
      <c r="C14" s="29">
        <v>17990.75</v>
      </c>
      <c r="E14" s="27">
        <v>7811.69</v>
      </c>
      <c r="F14" s="20"/>
      <c r="G14" s="29">
        <v>13770.34</v>
      </c>
      <c r="H14" s="20"/>
      <c r="I14" s="23">
        <f t="shared" si="0"/>
        <v>4220.41</v>
      </c>
      <c r="J14" s="16"/>
    </row>
    <row r="15" spans="1:11" ht="18" customHeight="1">
      <c r="A15" s="17"/>
      <c r="B15" s="18" t="s">
        <v>14</v>
      </c>
      <c r="C15" s="27">
        <v>31386.1</v>
      </c>
      <c r="E15" s="27">
        <v>30239.040000000001</v>
      </c>
      <c r="F15" s="20"/>
      <c r="G15" s="27">
        <v>28872.07</v>
      </c>
      <c r="H15" s="20"/>
      <c r="I15" s="23">
        <f t="shared" si="0"/>
        <v>2514.0299999999988</v>
      </c>
      <c r="J15" s="16"/>
    </row>
    <row r="16" spans="1:11" ht="18" customHeight="1">
      <c r="A16" s="17"/>
      <c r="B16" s="18" t="s">
        <v>15</v>
      </c>
      <c r="C16" s="32">
        <v>29724.39</v>
      </c>
      <c r="D16" s="32"/>
      <c r="E16" s="32">
        <v>118282.17</v>
      </c>
      <c r="F16" s="33"/>
      <c r="G16" s="32">
        <v>33057.35</v>
      </c>
      <c r="H16" s="33"/>
      <c r="I16" s="23">
        <f t="shared" si="0"/>
        <v>-3332.9599999999991</v>
      </c>
      <c r="J16" s="34"/>
    </row>
    <row r="17" spans="1:13" ht="18" customHeight="1">
      <c r="A17" s="35" t="s">
        <v>16</v>
      </c>
      <c r="B17" s="18"/>
      <c r="C17" s="24">
        <f>SUM(C18:C21)</f>
        <v>183842.53999999998</v>
      </c>
      <c r="D17" s="25">
        <f>C17/C22</f>
        <v>6.8094137466526164E-2</v>
      </c>
      <c r="E17" s="26">
        <f>SUM(E18:E21)</f>
        <v>121250.85</v>
      </c>
      <c r="F17" s="25">
        <f>E17/E22</f>
        <v>4.8645397266762473E-2</v>
      </c>
      <c r="G17" s="24">
        <f>SUM(G18:G21)</f>
        <v>189269.90999999997</v>
      </c>
      <c r="H17" s="36">
        <f>+G17/$G$22</f>
        <v>7.1983476446975905E-2</v>
      </c>
      <c r="I17" s="37">
        <f t="shared" si="0"/>
        <v>-5427.3699999999953</v>
      </c>
      <c r="J17" s="16"/>
    </row>
    <row r="18" spans="1:13" ht="18" customHeight="1">
      <c r="A18" s="35"/>
      <c r="B18" s="18" t="s">
        <v>17</v>
      </c>
      <c r="C18" s="27">
        <v>0</v>
      </c>
      <c r="E18" s="27">
        <v>42.91</v>
      </c>
      <c r="F18" s="25"/>
      <c r="G18" s="27">
        <v>0</v>
      </c>
      <c r="H18" s="36"/>
      <c r="I18" s="23">
        <f t="shared" si="0"/>
        <v>0</v>
      </c>
      <c r="J18" s="16"/>
    </row>
    <row r="19" spans="1:13" ht="18" customHeight="1">
      <c r="A19" s="17"/>
      <c r="B19" s="18" t="s">
        <v>18</v>
      </c>
      <c r="C19" s="27">
        <v>39962.910000000003</v>
      </c>
      <c r="E19" s="27">
        <v>53336.4</v>
      </c>
      <c r="F19" s="20"/>
      <c r="G19" s="27">
        <v>41558.949999999997</v>
      </c>
      <c r="H19" s="38"/>
      <c r="I19" s="23">
        <f t="shared" si="0"/>
        <v>-1596.0399999999936</v>
      </c>
      <c r="J19" s="16"/>
    </row>
    <row r="20" spans="1:13" ht="18" customHeight="1">
      <c r="A20" s="17"/>
      <c r="B20" s="18" t="s">
        <v>19</v>
      </c>
      <c r="C20" s="39">
        <v>23974.37</v>
      </c>
      <c r="E20" s="39">
        <v>29185.759999999998</v>
      </c>
      <c r="F20" s="20"/>
      <c r="G20" s="39">
        <v>23974.37</v>
      </c>
      <c r="H20" s="38"/>
      <c r="I20" s="23">
        <f t="shared" si="0"/>
        <v>0</v>
      </c>
      <c r="J20" s="16"/>
    </row>
    <row r="21" spans="1:13" ht="18" customHeight="1">
      <c r="A21" s="17"/>
      <c r="B21" s="18" t="s">
        <v>20</v>
      </c>
      <c r="C21" s="40">
        <v>119905.26</v>
      </c>
      <c r="D21" s="33"/>
      <c r="E21" s="32">
        <v>38685.78</v>
      </c>
      <c r="F21" s="33"/>
      <c r="G21" s="32">
        <v>123736.59</v>
      </c>
      <c r="H21" s="33"/>
      <c r="I21" s="23">
        <f t="shared" si="0"/>
        <v>-3831.3300000000017</v>
      </c>
      <c r="J21" s="16"/>
    </row>
    <row r="22" spans="1:13" ht="18" customHeight="1" thickBot="1">
      <c r="A22" s="17"/>
      <c r="B22" s="17" t="s">
        <v>21</v>
      </c>
      <c r="C22" s="41">
        <f>C17+C6</f>
        <v>2699829.19</v>
      </c>
      <c r="D22" s="42">
        <v>1</v>
      </c>
      <c r="E22" s="41">
        <f>E17+E6</f>
        <v>2492545.17</v>
      </c>
      <c r="F22" s="42"/>
      <c r="G22" s="43">
        <f>G17+G6</f>
        <v>2629352.17</v>
      </c>
      <c r="H22" s="42">
        <v>1</v>
      </c>
      <c r="I22" s="44">
        <f t="shared" si="0"/>
        <v>70477.020000000019</v>
      </c>
      <c r="J22" s="34"/>
      <c r="M22" s="30"/>
    </row>
    <row r="23" spans="1:13" ht="18" customHeight="1" thickTop="1">
      <c r="A23" s="17"/>
      <c r="B23" s="18"/>
      <c r="C23" s="27"/>
      <c r="D23" s="20"/>
      <c r="F23" s="20"/>
      <c r="G23" s="23"/>
      <c r="H23" s="20"/>
      <c r="I23" s="23"/>
      <c r="J23" s="34"/>
    </row>
    <row r="24" spans="1:13" ht="18" customHeight="1">
      <c r="A24" s="17" t="s">
        <v>22</v>
      </c>
      <c r="B24" s="18"/>
      <c r="C24" s="24">
        <f>C25+C32</f>
        <v>199854.74</v>
      </c>
      <c r="D24" s="25">
        <f>SUM(D25:D30)</f>
        <v>0.93482766533333161</v>
      </c>
      <c r="E24" s="24">
        <f>E25+E32</f>
        <v>166118.97</v>
      </c>
      <c r="F24" s="25">
        <f>SUM(F25:F30)</f>
        <v>0.94429895634435967</v>
      </c>
      <c r="G24" s="26">
        <f>G25+G32</f>
        <v>160396.01</v>
      </c>
      <c r="H24" s="25">
        <v>1</v>
      </c>
      <c r="I24" s="26">
        <f t="shared" ref="I24:I34" si="1">C24-G24</f>
        <v>39458.729999999981</v>
      </c>
      <c r="J24" s="34"/>
      <c r="K24" s="3" t="s">
        <v>23</v>
      </c>
    </row>
    <row r="25" spans="1:13" ht="18" customHeight="1">
      <c r="A25" s="17" t="s">
        <v>24</v>
      </c>
      <c r="B25" s="18"/>
      <c r="C25" s="45">
        <f>SUM(C26:C31)</f>
        <v>186829.74</v>
      </c>
      <c r="D25" s="25">
        <f>C25/C24</f>
        <v>0.93482766533333161</v>
      </c>
      <c r="E25" s="45">
        <f>SUM(E26:E31)</f>
        <v>156865.97</v>
      </c>
      <c r="F25" s="25">
        <f>E25/E24</f>
        <v>0.94429895634435967</v>
      </c>
      <c r="G25" s="46">
        <f>SUM(G26:G31)</f>
        <v>147852.01</v>
      </c>
      <c r="H25" s="25">
        <f>G25/G24</f>
        <v>0.92179356581251615</v>
      </c>
      <c r="I25" s="26">
        <f t="shared" si="1"/>
        <v>38977.729999999981</v>
      </c>
      <c r="J25" s="16"/>
    </row>
    <row r="26" spans="1:13" ht="18" customHeight="1">
      <c r="A26" s="17"/>
      <c r="B26" s="18" t="s">
        <v>25</v>
      </c>
      <c r="C26" s="29">
        <v>18031.22</v>
      </c>
      <c r="D26" s="29"/>
      <c r="E26" s="29">
        <v>0</v>
      </c>
      <c r="F26" s="25"/>
      <c r="G26" s="29">
        <v>1257.6500000000001</v>
      </c>
      <c r="H26" s="25"/>
      <c r="I26" s="23">
        <f t="shared" si="1"/>
        <v>16773.57</v>
      </c>
      <c r="J26" s="16"/>
    </row>
    <row r="27" spans="1:13" ht="18" customHeight="1">
      <c r="A27" s="17"/>
      <c r="B27" s="28" t="s">
        <v>26</v>
      </c>
      <c r="C27" s="39">
        <v>32504.5</v>
      </c>
      <c r="D27" s="39"/>
      <c r="E27" s="39">
        <v>24809.43</v>
      </c>
      <c r="F27" s="20"/>
      <c r="G27" s="39">
        <v>25903.08</v>
      </c>
      <c r="H27" s="20"/>
      <c r="I27" s="23">
        <f t="shared" si="1"/>
        <v>6601.4199999999983</v>
      </c>
      <c r="J27" s="47"/>
      <c r="K27" s="30"/>
      <c r="L27" s="30"/>
    </row>
    <row r="28" spans="1:13" ht="18" customHeight="1">
      <c r="A28" s="17"/>
      <c r="B28" s="18" t="s">
        <v>27</v>
      </c>
      <c r="C28" s="27">
        <v>16213.1</v>
      </c>
      <c r="D28" s="27"/>
      <c r="E28" s="27">
        <v>13810.87</v>
      </c>
      <c r="F28" s="20"/>
      <c r="G28" s="27">
        <v>5807.74</v>
      </c>
      <c r="H28" s="20"/>
      <c r="I28" s="23">
        <f t="shared" si="1"/>
        <v>10405.36</v>
      </c>
      <c r="J28" s="16"/>
    </row>
    <row r="29" spans="1:13" ht="18" customHeight="1">
      <c r="A29" s="17"/>
      <c r="B29" s="18" t="s">
        <v>28</v>
      </c>
      <c r="C29" s="29">
        <v>23397.27</v>
      </c>
      <c r="D29" s="27"/>
      <c r="E29" s="27">
        <v>29767.24</v>
      </c>
      <c r="F29" s="20"/>
      <c r="G29" s="29">
        <v>13683.5</v>
      </c>
      <c r="H29" s="20"/>
      <c r="I29" s="23">
        <f t="shared" si="1"/>
        <v>9713.77</v>
      </c>
      <c r="J29" s="16"/>
    </row>
    <row r="30" spans="1:13" ht="18" customHeight="1">
      <c r="A30" s="17"/>
      <c r="B30" s="18" t="s">
        <v>29</v>
      </c>
      <c r="C30" s="27">
        <v>96683.65</v>
      </c>
      <c r="D30" s="39"/>
      <c r="E30" s="39">
        <v>88478.43</v>
      </c>
      <c r="F30" s="38"/>
      <c r="G30" s="27">
        <v>101200.04</v>
      </c>
      <c r="H30" s="38"/>
      <c r="I30" s="23">
        <f t="shared" si="1"/>
        <v>-4516.3899999999994</v>
      </c>
      <c r="J30" s="16"/>
      <c r="K30" s="30"/>
    </row>
    <row r="31" spans="1:13" ht="18" customHeight="1">
      <c r="A31" s="17"/>
      <c r="B31" s="18" t="s">
        <v>30</v>
      </c>
      <c r="C31" s="40">
        <v>0</v>
      </c>
      <c r="D31" s="40"/>
      <c r="E31" s="40">
        <v>0</v>
      </c>
      <c r="F31" s="33"/>
      <c r="G31" s="40">
        <v>0</v>
      </c>
      <c r="H31" s="33"/>
      <c r="I31" s="32">
        <f t="shared" si="1"/>
        <v>0</v>
      </c>
      <c r="J31" s="16"/>
      <c r="K31" s="30"/>
    </row>
    <row r="32" spans="1:13" ht="18" customHeight="1">
      <c r="A32" s="17" t="s">
        <v>31</v>
      </c>
      <c r="B32" s="18"/>
      <c r="C32" s="24">
        <f>SUM(C33:C34)</f>
        <v>13025</v>
      </c>
      <c r="D32" s="25">
        <f>C32/C24</f>
        <v>6.5172334666668399E-2</v>
      </c>
      <c r="E32" s="24">
        <f>SUM(E33:E34)</f>
        <v>9253</v>
      </c>
      <c r="F32" s="25">
        <f>E32/E24</f>
        <v>5.5701043655640291E-2</v>
      </c>
      <c r="G32" s="24">
        <f>SUM(G33:G34)</f>
        <v>12544</v>
      </c>
      <c r="H32" s="25">
        <f>G32/G24</f>
        <v>7.8206434187483839E-2</v>
      </c>
      <c r="I32" s="46">
        <f>SUM(I33:I34)</f>
        <v>481</v>
      </c>
      <c r="J32" s="16"/>
    </row>
    <row r="33" spans="1:12" ht="18" customHeight="1">
      <c r="A33" s="17"/>
      <c r="B33" s="18" t="s">
        <v>32</v>
      </c>
      <c r="C33" s="27">
        <v>0</v>
      </c>
      <c r="D33" s="25"/>
      <c r="E33" s="27">
        <v>0</v>
      </c>
      <c r="F33" s="25"/>
      <c r="G33" s="24">
        <v>0</v>
      </c>
      <c r="H33" s="25"/>
      <c r="I33" s="46">
        <f t="shared" si="1"/>
        <v>0</v>
      </c>
      <c r="J33" s="16"/>
    </row>
    <row r="34" spans="1:12" ht="18" customHeight="1">
      <c r="A34" s="17"/>
      <c r="B34" s="28" t="s">
        <v>33</v>
      </c>
      <c r="C34" s="40">
        <v>13025</v>
      </c>
      <c r="D34" s="33"/>
      <c r="E34" s="32">
        <v>9253</v>
      </c>
      <c r="F34" s="33"/>
      <c r="G34" s="40">
        <v>12544</v>
      </c>
      <c r="H34" s="33"/>
      <c r="I34" s="32">
        <f t="shared" si="1"/>
        <v>481</v>
      </c>
      <c r="J34" s="16"/>
    </row>
    <row r="35" spans="1:12" ht="18" customHeight="1">
      <c r="A35" s="17"/>
      <c r="B35" s="18"/>
      <c r="C35" s="27"/>
      <c r="D35" s="20"/>
      <c r="F35" s="20"/>
      <c r="G35" s="23"/>
      <c r="H35" s="20"/>
      <c r="I35" s="23"/>
      <c r="J35" s="16"/>
    </row>
    <row r="36" spans="1:12" ht="18" customHeight="1">
      <c r="A36" s="17" t="s">
        <v>34</v>
      </c>
      <c r="B36" s="18"/>
      <c r="C36" s="24">
        <f>C37+C39+C44+C42</f>
        <v>2499974.4500000002</v>
      </c>
      <c r="D36" s="25">
        <f>SUM(D37:D45)</f>
        <v>1.0087355052768638</v>
      </c>
      <c r="E36" s="24">
        <f>E37+E39+E44+E42</f>
        <v>2326426.2000000002</v>
      </c>
      <c r="F36" s="25">
        <f>SUM(F37:F45)</f>
        <v>1.0372640490379621</v>
      </c>
      <c r="G36" s="24">
        <f>G37+G39+G44+G42</f>
        <v>2468956.1600000001</v>
      </c>
      <c r="H36" s="25">
        <v>1</v>
      </c>
      <c r="I36" s="24">
        <f t="shared" ref="I36:I46" si="2">C36-G36</f>
        <v>31018.290000000037</v>
      </c>
      <c r="J36" s="16"/>
      <c r="L36" s="30"/>
    </row>
    <row r="37" spans="1:12" ht="18" customHeight="1">
      <c r="A37" s="17" t="s">
        <v>35</v>
      </c>
      <c r="B37" s="18"/>
      <c r="C37" s="24">
        <f>SUM(C38:C38)</f>
        <v>2000000</v>
      </c>
      <c r="D37" s="25">
        <f>C37/C36</f>
        <v>0.80000817608355956</v>
      </c>
      <c r="E37" s="24">
        <f>SUM(E38:E38)</f>
        <v>2000000</v>
      </c>
      <c r="F37" s="25">
        <f>E37/E36</f>
        <v>0.85968770468626932</v>
      </c>
      <c r="G37" s="26">
        <f>SUM(G38:G38)</f>
        <v>2000000</v>
      </c>
      <c r="H37" s="25">
        <f>G37/G36</f>
        <v>0.81005893599990042</v>
      </c>
      <c r="I37" s="26">
        <f t="shared" si="2"/>
        <v>0</v>
      </c>
      <c r="J37" s="16"/>
    </row>
    <row r="38" spans="1:12" ht="18" customHeight="1">
      <c r="A38" s="17"/>
      <c r="B38" s="18" t="s">
        <v>36</v>
      </c>
      <c r="C38" s="27">
        <v>2000000</v>
      </c>
      <c r="D38" s="20"/>
      <c r="E38" s="27">
        <v>2000000</v>
      </c>
      <c r="F38" s="20"/>
      <c r="G38" s="27">
        <v>2000000</v>
      </c>
      <c r="H38" s="20"/>
      <c r="I38" s="23">
        <f t="shared" si="2"/>
        <v>0</v>
      </c>
      <c r="J38" s="16"/>
      <c r="L38" s="30"/>
    </row>
    <row r="39" spans="1:12" ht="18" customHeight="1">
      <c r="A39" s="17" t="s">
        <v>37</v>
      </c>
      <c r="B39" s="18"/>
      <c r="C39" s="24">
        <f>SUM(C40:C41)</f>
        <v>176850.04</v>
      </c>
      <c r="D39" s="25">
        <f>C39/C36</f>
        <v>7.0740738970352268E-2</v>
      </c>
      <c r="E39" s="24">
        <f>SUM(E40:E40)</f>
        <v>159992.95000000001</v>
      </c>
      <c r="F39" s="25">
        <f>E39/E36</f>
        <v>6.8771985975742536E-2</v>
      </c>
      <c r="G39" s="26">
        <f>SUM(G40:G41)</f>
        <v>176850.04</v>
      </c>
      <c r="H39" s="25">
        <f>G39/G36</f>
        <v>7.1629477616969917E-2</v>
      </c>
      <c r="I39" s="26">
        <f t="shared" si="2"/>
        <v>0</v>
      </c>
      <c r="J39" s="16"/>
      <c r="L39" s="30"/>
    </row>
    <row r="40" spans="1:12" ht="18" customHeight="1">
      <c r="A40" s="17"/>
      <c r="B40" s="18" t="s">
        <v>38</v>
      </c>
      <c r="C40" s="39">
        <v>159992.95000000001</v>
      </c>
      <c r="D40" s="38"/>
      <c r="E40" s="39">
        <v>159992.95000000001</v>
      </c>
      <c r="F40" s="38"/>
      <c r="G40" s="39">
        <v>159992.95000000001</v>
      </c>
      <c r="H40" s="38"/>
      <c r="I40" s="48">
        <f t="shared" si="2"/>
        <v>0</v>
      </c>
      <c r="J40" s="16"/>
    </row>
    <row r="41" spans="1:12" ht="18" customHeight="1">
      <c r="A41" s="17"/>
      <c r="B41" s="18" t="s">
        <v>39</v>
      </c>
      <c r="C41" s="39">
        <v>16857.09</v>
      </c>
      <c r="D41" s="38"/>
      <c r="E41" s="39">
        <v>0</v>
      </c>
      <c r="F41" s="38"/>
      <c r="G41" s="39">
        <v>16857.09</v>
      </c>
      <c r="H41" s="38"/>
      <c r="I41" s="48"/>
      <c r="J41" s="16"/>
    </row>
    <row r="42" spans="1:12" ht="18" customHeight="1">
      <c r="A42" s="17" t="s">
        <v>40</v>
      </c>
      <c r="B42" s="18"/>
      <c r="C42" s="24">
        <f>SUM(C43:C43)</f>
        <v>-21838.54</v>
      </c>
      <c r="D42" s="38"/>
      <c r="E42" s="24">
        <f>SUM(E43:E43)</f>
        <v>-86692.06</v>
      </c>
      <c r="F42" s="38"/>
      <c r="G42" s="24">
        <f>SUM(G43:G43)</f>
        <v>-21838.54</v>
      </c>
      <c r="H42" s="38"/>
      <c r="I42" s="24">
        <f t="shared" si="2"/>
        <v>0</v>
      </c>
      <c r="J42" s="16"/>
    </row>
    <row r="43" spans="1:12" ht="18" customHeight="1">
      <c r="A43" s="17"/>
      <c r="B43" s="18" t="s">
        <v>41</v>
      </c>
      <c r="C43" s="39">
        <v>-21838.54</v>
      </c>
      <c r="D43" s="38"/>
      <c r="E43" s="39">
        <v>-86692.06</v>
      </c>
      <c r="F43" s="38"/>
      <c r="G43" s="39">
        <v>-21838.54</v>
      </c>
      <c r="H43" s="38"/>
      <c r="I43" s="48">
        <f t="shared" si="2"/>
        <v>0</v>
      </c>
      <c r="J43" s="16"/>
    </row>
    <row r="44" spans="1:12" ht="18" customHeight="1">
      <c r="A44" s="17" t="s">
        <v>42</v>
      </c>
      <c r="B44" s="18"/>
      <c r="C44" s="24">
        <f>+C46+C45</f>
        <v>344962.94999999995</v>
      </c>
      <c r="D44" s="25">
        <f>C44/C36</f>
        <v>0.13798659022295204</v>
      </c>
      <c r="E44" s="24">
        <f>+E46+E45</f>
        <v>253125.31</v>
      </c>
      <c r="F44" s="25">
        <f>E44/E36</f>
        <v>0.10880435837595019</v>
      </c>
      <c r="G44" s="26">
        <f>+G46+G45</f>
        <v>313944.66000000003</v>
      </c>
      <c r="H44" s="25">
        <f>G44/G36</f>
        <v>0.12715683862122526</v>
      </c>
      <c r="I44" s="26">
        <f t="shared" si="2"/>
        <v>31018.289999999921</v>
      </c>
      <c r="J44" s="47"/>
    </row>
    <row r="45" spans="1:12" ht="18" customHeight="1">
      <c r="A45" s="17"/>
      <c r="B45" s="28" t="s">
        <v>43</v>
      </c>
      <c r="C45" s="27">
        <v>313944.65999999997</v>
      </c>
      <c r="D45" s="20"/>
      <c r="E45" s="39">
        <v>224579.55</v>
      </c>
      <c r="F45" s="20"/>
      <c r="G45" s="27">
        <v>107722.46</v>
      </c>
      <c r="H45" s="20"/>
      <c r="I45" s="49">
        <f t="shared" si="2"/>
        <v>206222.19999999995</v>
      </c>
      <c r="J45" s="16"/>
    </row>
    <row r="46" spans="1:12" ht="18" customHeight="1">
      <c r="A46" s="17"/>
      <c r="B46" s="18" t="s">
        <v>44</v>
      </c>
      <c r="C46" s="40">
        <v>31018.29</v>
      </c>
      <c r="D46" s="32"/>
      <c r="E46" s="32">
        <v>28545.759999999998</v>
      </c>
      <c r="F46" s="32"/>
      <c r="G46" s="40">
        <v>206222.2</v>
      </c>
      <c r="H46" s="33"/>
      <c r="I46" s="40">
        <f t="shared" si="2"/>
        <v>-175203.91</v>
      </c>
      <c r="J46" s="16"/>
      <c r="K46" s="30"/>
    </row>
    <row r="47" spans="1:12" ht="18" customHeight="1">
      <c r="A47" s="17"/>
      <c r="B47" s="18"/>
      <c r="C47" s="27"/>
      <c r="D47" s="20"/>
      <c r="F47" s="20"/>
      <c r="G47" s="23"/>
      <c r="H47" s="20"/>
      <c r="I47" s="23"/>
      <c r="J47" s="16"/>
      <c r="L47" s="30"/>
    </row>
    <row r="48" spans="1:12" ht="18" customHeight="1" thickBot="1">
      <c r="A48" s="17"/>
      <c r="B48" s="17" t="s">
        <v>45</v>
      </c>
      <c r="C48" s="41">
        <f>C36+C24</f>
        <v>2699829.1900000004</v>
      </c>
      <c r="D48" s="50"/>
      <c r="E48" s="41">
        <f>E36+E24</f>
        <v>2492545.1700000004</v>
      </c>
      <c r="F48" s="43"/>
      <c r="G48" s="43">
        <f>G36+G24</f>
        <v>2629352.17</v>
      </c>
      <c r="H48" s="42"/>
      <c r="I48" s="43">
        <f>C48-G48</f>
        <v>70477.020000000484</v>
      </c>
      <c r="J48" s="16"/>
    </row>
    <row r="49" spans="1:13" ht="18" customHeight="1" thickTop="1" thickBot="1">
      <c r="A49" s="17"/>
      <c r="B49" s="18"/>
      <c r="C49" s="27"/>
      <c r="D49" s="20"/>
      <c r="F49" s="20"/>
      <c r="G49" s="22"/>
      <c r="H49" s="22"/>
      <c r="I49" s="23"/>
      <c r="J49" s="16"/>
      <c r="M49" s="30"/>
    </row>
    <row r="50" spans="1:13" ht="18" customHeight="1" thickBot="1">
      <c r="A50" s="17"/>
      <c r="B50" s="18" t="s">
        <v>46</v>
      </c>
      <c r="C50" s="51">
        <f>C48-C22</f>
        <v>0</v>
      </c>
      <c r="D50" s="52"/>
      <c r="E50" s="51">
        <f>E48-E22</f>
        <v>0</v>
      </c>
      <c r="F50" s="52"/>
      <c r="G50" s="51">
        <f>G48-G22</f>
        <v>0</v>
      </c>
      <c r="H50" s="53"/>
      <c r="I50" s="53">
        <f>I48-I22</f>
        <v>4.6566128730773926E-10</v>
      </c>
      <c r="J50" s="16"/>
      <c r="K50" s="30"/>
    </row>
    <row r="51" spans="1:13" ht="18" customHeight="1">
      <c r="A51" s="17"/>
      <c r="B51" s="18"/>
      <c r="C51" s="27">
        <f>C48-C22</f>
        <v>0</v>
      </c>
      <c r="D51" s="23"/>
      <c r="E51" s="27">
        <v>0</v>
      </c>
      <c r="F51" s="20"/>
      <c r="G51" s="27">
        <f>G48-G22</f>
        <v>0</v>
      </c>
      <c r="H51" s="22"/>
      <c r="I51" s="54"/>
      <c r="J51" s="16"/>
    </row>
    <row r="52" spans="1:13" ht="18" customHeight="1">
      <c r="C52" s="29">
        <f>C38/40</f>
        <v>50000</v>
      </c>
      <c r="J52" s="16"/>
    </row>
    <row r="53" spans="1:13" ht="18" customHeight="1">
      <c r="A53" s="17" t="s">
        <v>47</v>
      </c>
      <c r="C53" s="29">
        <f>C36/C52</f>
        <v>49.999489000000004</v>
      </c>
      <c r="D53" s="55">
        <f>C53*5%</f>
        <v>2.4999744500000003</v>
      </c>
      <c r="J53" s="16"/>
      <c r="K53" s="30"/>
    </row>
    <row r="54" spans="1:13" ht="18" customHeight="1">
      <c r="A54" s="17" t="s">
        <v>48</v>
      </c>
      <c r="C54" s="29">
        <f>C38/C52</f>
        <v>40</v>
      </c>
      <c r="D54" s="55">
        <f>C54*5%</f>
        <v>2</v>
      </c>
      <c r="J54" s="34"/>
    </row>
    <row r="55" spans="1:13" ht="18" customHeight="1">
      <c r="A55" s="3" t="s">
        <v>49</v>
      </c>
      <c r="J55" s="16"/>
    </row>
    <row r="56" spans="1:13" ht="18" customHeight="1">
      <c r="B56" s="56" t="s">
        <v>50</v>
      </c>
      <c r="C56" s="29">
        <v>10908</v>
      </c>
      <c r="E56" s="29">
        <v>10908</v>
      </c>
      <c r="G56" s="29">
        <v>10908</v>
      </c>
      <c r="I56" s="49">
        <f>C56-G56</f>
        <v>0</v>
      </c>
      <c r="J56" s="34"/>
    </row>
    <row r="57" spans="1:13" ht="18" customHeight="1">
      <c r="B57" s="57" t="s">
        <v>51</v>
      </c>
      <c r="C57" s="29">
        <v>22816.26</v>
      </c>
      <c r="E57" s="29">
        <v>22798.26</v>
      </c>
      <c r="G57" s="29">
        <v>22816.26</v>
      </c>
      <c r="I57" s="49">
        <f>C57-G57</f>
        <v>0</v>
      </c>
      <c r="J57" s="47"/>
    </row>
    <row r="58" spans="1:13" ht="18" customHeight="1" thickBot="1">
      <c r="B58" s="58"/>
      <c r="C58" s="59">
        <f>SUM(C56:C57)</f>
        <v>33724.259999999995</v>
      </c>
      <c r="D58" s="44"/>
      <c r="E58" s="59">
        <f>SUM(E56:E57)</f>
        <v>33706.259999999995</v>
      </c>
      <c r="F58" s="60"/>
      <c r="G58" s="59">
        <f>SUM(G56:G57)</f>
        <v>33724.259999999995</v>
      </c>
      <c r="H58" s="60"/>
      <c r="I58" s="61">
        <f>C58-G58</f>
        <v>0</v>
      </c>
      <c r="J58" s="16"/>
    </row>
    <row r="59" spans="1:13" ht="18" customHeight="1" thickTop="1">
      <c r="B59" s="62"/>
      <c r="C59" s="27"/>
    </row>
    <row r="60" spans="1:13" ht="18" customHeight="1">
      <c r="B60" s="63"/>
      <c r="C60" s="27"/>
    </row>
    <row r="61" spans="1:13" ht="18" customHeight="1">
      <c r="A61" s="17"/>
      <c r="B61" s="63"/>
    </row>
    <row r="62" spans="1:13" ht="18" customHeight="1">
      <c r="A62" s="17" t="s">
        <v>52</v>
      </c>
      <c r="B62" s="63"/>
    </row>
    <row r="63" spans="1:13" ht="18" customHeight="1">
      <c r="A63" s="3" t="s">
        <v>53</v>
      </c>
      <c r="B63" s="63"/>
    </row>
    <row r="64" spans="1:13" ht="18" customHeight="1">
      <c r="B64" s="63" t="s">
        <v>50</v>
      </c>
      <c r="C64" s="27">
        <f>C56</f>
        <v>10908</v>
      </c>
      <c r="E64" s="27">
        <v>10908</v>
      </c>
      <c r="G64" s="27">
        <v>10908</v>
      </c>
      <c r="I64" s="49">
        <f>C64-G64</f>
        <v>0</v>
      </c>
    </row>
    <row r="65" spans="1:12" ht="18" customHeight="1">
      <c r="B65" s="63" t="s">
        <v>54</v>
      </c>
      <c r="C65" s="27">
        <v>22816.26</v>
      </c>
      <c r="E65" s="29">
        <v>22798.26</v>
      </c>
      <c r="G65" s="27">
        <v>22816.26</v>
      </c>
      <c r="I65" s="49">
        <f>C65-G65</f>
        <v>0</v>
      </c>
    </row>
    <row r="66" spans="1:12" ht="18" customHeight="1" thickBot="1">
      <c r="C66" s="59">
        <f>SUM(C64:C65)</f>
        <v>33724.259999999995</v>
      </c>
      <c r="D66" s="44"/>
      <c r="E66" s="59">
        <f>SUM(E64:E65)</f>
        <v>33706.259999999995</v>
      </c>
      <c r="F66" s="60"/>
      <c r="G66" s="59">
        <f>SUM(G64:G65)</f>
        <v>33724.259999999995</v>
      </c>
      <c r="H66" s="60"/>
      <c r="I66" s="61">
        <f>C66-G66</f>
        <v>0</v>
      </c>
    </row>
    <row r="67" spans="1:12" ht="18" customHeight="1" thickTop="1"/>
    <row r="74" spans="1:12" ht="18" customHeight="1">
      <c r="A74" s="1" t="s">
        <v>0</v>
      </c>
      <c r="B74" s="1"/>
      <c r="C74" s="1"/>
      <c r="D74" s="1"/>
      <c r="E74" s="1"/>
      <c r="F74" s="1"/>
      <c r="G74" s="1"/>
      <c r="H74" s="1"/>
      <c r="I74" s="1"/>
    </row>
    <row r="75" spans="1:12" ht="18" customHeight="1">
      <c r="A75" s="4" t="s">
        <v>55</v>
      </c>
      <c r="B75" s="5"/>
      <c r="C75" s="5"/>
      <c r="D75" s="5"/>
      <c r="E75" s="5"/>
      <c r="F75" s="5"/>
      <c r="G75" s="5"/>
      <c r="H75" s="5"/>
      <c r="I75" s="5"/>
    </row>
    <row r="76" spans="1:12" ht="18" customHeight="1">
      <c r="A76" s="64"/>
      <c r="B76" s="65" t="s">
        <v>2</v>
      </c>
      <c r="C76" s="65"/>
      <c r="D76" s="65"/>
      <c r="E76" s="65"/>
      <c r="F76" s="65"/>
      <c r="G76" s="65"/>
      <c r="H76" s="65"/>
      <c r="I76" s="65"/>
    </row>
    <row r="77" spans="1:12" ht="18" customHeight="1" thickBot="1">
      <c r="A77" s="8"/>
      <c r="B77" s="9"/>
      <c r="C77" s="10">
        <f>C4</f>
        <v>42736</v>
      </c>
      <c r="D77" s="11"/>
      <c r="E77" s="10">
        <f>E4</f>
        <v>42370</v>
      </c>
      <c r="F77" s="12"/>
      <c r="G77" s="10">
        <f>G4</f>
        <v>42705</v>
      </c>
      <c r="H77" s="14"/>
      <c r="I77" s="15" t="s">
        <v>3</v>
      </c>
    </row>
    <row r="79" spans="1:12" ht="18" customHeight="1">
      <c r="A79" s="66" t="s">
        <v>56</v>
      </c>
      <c r="B79" s="66" t="s">
        <v>57</v>
      </c>
      <c r="C79" s="67">
        <f>'[1]R Msual'!O8</f>
        <v>101425.36000000002</v>
      </c>
      <c r="D79" s="25">
        <f>C79/C116</f>
        <v>0.86968946815580184</v>
      </c>
      <c r="E79" s="67">
        <f>'[1]Ing Real 16'!Q6</f>
        <v>98091.189999999988</v>
      </c>
      <c r="F79" s="25">
        <f>E79/E116</f>
        <v>0.90410868122753407</v>
      </c>
      <c r="G79" s="67">
        <f>'[1]Res Real 16'!O6</f>
        <v>1138290.1399999999</v>
      </c>
      <c r="H79" s="25">
        <f>G79/G116</f>
        <v>0.90549491337823662</v>
      </c>
      <c r="I79" s="30">
        <f>C79-G79</f>
        <v>-1036864.7799999999</v>
      </c>
      <c r="K79" s="30"/>
      <c r="L79" s="68"/>
    </row>
    <row r="80" spans="1:12" ht="18" customHeight="1">
      <c r="A80" s="69" t="s">
        <v>58</v>
      </c>
      <c r="B80" s="70" t="s">
        <v>59</v>
      </c>
      <c r="C80" s="29">
        <f>'[1]R Msual'!O9</f>
        <v>93854.130000000019</v>
      </c>
      <c r="D80" s="25"/>
      <c r="E80" s="29">
        <f>'[1]Res Real 16'!Q7</f>
        <v>91083.189999999988</v>
      </c>
      <c r="F80" s="25"/>
      <c r="G80" s="29">
        <f>'[1]Res Real 16'!O7</f>
        <v>1096907.8899999999</v>
      </c>
      <c r="H80" s="25"/>
      <c r="I80" s="30">
        <f>C80-G80</f>
        <v>-1003053.7599999999</v>
      </c>
    </row>
    <row r="81" spans="1:12" ht="18" customHeight="1">
      <c r="A81" s="69" t="s">
        <v>60</v>
      </c>
      <c r="B81" s="69" t="s">
        <v>61</v>
      </c>
      <c r="C81" s="29">
        <f>'[1]R Msual'!O10</f>
        <v>2628.75</v>
      </c>
      <c r="D81" s="25"/>
      <c r="E81" s="29">
        <f>'[1]Res Real 16'!Q8</f>
        <v>2508</v>
      </c>
      <c r="F81" s="25"/>
      <c r="G81" s="29">
        <f>'[1]Res Real 16'!O8</f>
        <v>32182.25</v>
      </c>
      <c r="H81" s="25"/>
      <c r="I81" s="30">
        <f>C81-G81</f>
        <v>-29553.5</v>
      </c>
    </row>
    <row r="82" spans="1:12" ht="18" customHeight="1">
      <c r="A82" s="69" t="s">
        <v>62</v>
      </c>
      <c r="B82" s="69" t="s">
        <v>63</v>
      </c>
      <c r="C82" s="29">
        <f>'[1]R Msual'!O11</f>
        <v>4942.4799999999996</v>
      </c>
      <c r="D82" s="25"/>
      <c r="E82" s="29">
        <f>'[1]Res Real 16'!Q9</f>
        <v>4500</v>
      </c>
      <c r="F82" s="25"/>
      <c r="G82" s="29">
        <f>'[1]Res Real 16'!O9</f>
        <v>9200</v>
      </c>
      <c r="H82" s="25"/>
      <c r="I82" s="30">
        <f>C82-G82</f>
        <v>-4257.5200000000004</v>
      </c>
    </row>
    <row r="83" spans="1:12" ht="18" customHeight="1">
      <c r="A83" s="70" t="s">
        <v>64</v>
      </c>
      <c r="B83" s="69" t="s">
        <v>65</v>
      </c>
      <c r="C83" s="29">
        <f>'[1]R Msual'!O12</f>
        <v>0</v>
      </c>
      <c r="D83" s="25"/>
      <c r="E83" s="29">
        <f>'[1]Res Real 16'!Q10</f>
        <v>0</v>
      </c>
      <c r="F83" s="25"/>
      <c r="G83" s="29">
        <f>'[1]Res Real 16'!O10</f>
        <v>0</v>
      </c>
      <c r="H83" s="25"/>
      <c r="I83" s="30">
        <f t="shared" ref="I83:I119" si="3">C83-G83</f>
        <v>0</v>
      </c>
    </row>
    <row r="84" spans="1:12" ht="18" customHeight="1">
      <c r="A84" s="2"/>
      <c r="B84" s="2"/>
      <c r="D84" s="25"/>
      <c r="E84" s="29"/>
      <c r="F84" s="25"/>
      <c r="G84" s="29"/>
      <c r="H84" s="25"/>
      <c r="I84" s="30">
        <f t="shared" si="3"/>
        <v>0</v>
      </c>
    </row>
    <row r="85" spans="1:12" ht="18" customHeight="1">
      <c r="A85" s="66" t="s">
        <v>56</v>
      </c>
      <c r="B85" s="66" t="s">
        <v>66</v>
      </c>
      <c r="C85" s="67">
        <f>'[1]R Msual'!O14</f>
        <v>80164.87</v>
      </c>
      <c r="D85" s="25">
        <f>C85/C117</f>
        <v>0.93645943347879734</v>
      </c>
      <c r="E85" s="67">
        <f>'[1]Res Real 16'!Q14</f>
        <v>77132.989999999991</v>
      </c>
      <c r="F85" s="25">
        <f>E85/E117</f>
        <v>0.97633903131378785</v>
      </c>
      <c r="G85" s="67">
        <f>'[1]Res Real 16'!O14</f>
        <v>935640.14999999991</v>
      </c>
      <c r="H85" s="25">
        <f>G85/G117</f>
        <v>0.95417007561830292</v>
      </c>
      <c r="I85" s="71">
        <f t="shared" si="3"/>
        <v>-855475.27999999991</v>
      </c>
      <c r="K85" s="30"/>
      <c r="L85" s="68"/>
    </row>
    <row r="86" spans="1:12" ht="18" customHeight="1">
      <c r="A86" s="69" t="s">
        <v>58</v>
      </c>
      <c r="B86" s="69" t="s">
        <v>67</v>
      </c>
      <c r="C86" s="29">
        <f>'[1]R Msual'!O15</f>
        <v>16873.439999999999</v>
      </c>
      <c r="D86" s="25"/>
      <c r="E86" s="29">
        <f>'[1]Res Real 16'!Q15</f>
        <v>17224.940000000002</v>
      </c>
      <c r="F86" s="25"/>
      <c r="G86" s="29">
        <f>'[1]Res Real 16'!O15</f>
        <v>203418.49</v>
      </c>
      <c r="H86" s="25"/>
      <c r="I86" s="30">
        <f t="shared" si="3"/>
        <v>-186545.05</v>
      </c>
    </row>
    <row r="87" spans="1:12" ht="18" customHeight="1">
      <c r="A87" s="69" t="s">
        <v>60</v>
      </c>
      <c r="B87" s="69" t="s">
        <v>68</v>
      </c>
      <c r="C87" s="29">
        <f>'[1]R Msual'!O16</f>
        <v>2416.67</v>
      </c>
      <c r="D87" s="25"/>
      <c r="E87" s="29">
        <f>'[1]Res Real 16'!Q16</f>
        <v>2936.85</v>
      </c>
      <c r="F87" s="25"/>
      <c r="G87" s="29">
        <f>'[1]Res Real 16'!O16</f>
        <v>32121.109999999993</v>
      </c>
      <c r="H87" s="25"/>
      <c r="I87" s="30">
        <f t="shared" si="3"/>
        <v>-29704.439999999995</v>
      </c>
    </row>
    <row r="88" spans="1:12" ht="18" customHeight="1">
      <c r="A88" s="69" t="s">
        <v>62</v>
      </c>
      <c r="B88" s="69" t="s">
        <v>69</v>
      </c>
      <c r="C88" s="29">
        <f>'[1]R Msual'!O17</f>
        <v>4015.75</v>
      </c>
      <c r="D88" s="25"/>
      <c r="E88" s="29">
        <f>'[1]Res Real 16'!Q17</f>
        <v>4950.7099999999991</v>
      </c>
      <c r="F88" s="25"/>
      <c r="G88" s="29">
        <f>'[1]Res Real 16'!O17</f>
        <v>58191.450000000004</v>
      </c>
      <c r="H88" s="25"/>
      <c r="I88" s="30">
        <f t="shared" si="3"/>
        <v>-54175.700000000004</v>
      </c>
      <c r="L88" s="30"/>
    </row>
    <row r="89" spans="1:12" ht="18" customHeight="1">
      <c r="A89" s="69" t="s">
        <v>64</v>
      </c>
      <c r="B89" s="69" t="s">
        <v>70</v>
      </c>
      <c r="C89" s="29">
        <f>'[1]R Msual'!O18</f>
        <v>0</v>
      </c>
      <c r="D89" s="25"/>
      <c r="E89" s="29"/>
      <c r="F89" s="25"/>
      <c r="G89" s="29">
        <f>'[1]Res Real 16'!O18</f>
        <v>0</v>
      </c>
      <c r="H89" s="25"/>
      <c r="I89" s="30">
        <f t="shared" si="3"/>
        <v>0</v>
      </c>
    </row>
    <row r="90" spans="1:12" ht="18" customHeight="1">
      <c r="A90" s="69" t="s">
        <v>71</v>
      </c>
      <c r="B90" s="69" t="s">
        <v>72</v>
      </c>
      <c r="C90" s="29">
        <f>'[1]R Msual'!O19</f>
        <v>34179.72</v>
      </c>
      <c r="D90" s="25"/>
      <c r="E90" s="29">
        <f>'[1]Res Real 16'!Q19</f>
        <v>32909.61</v>
      </c>
      <c r="F90" s="25"/>
      <c r="G90" s="29">
        <f>'[1]Res Real 16'!O19</f>
        <v>408761.33999999997</v>
      </c>
      <c r="H90" s="25"/>
      <c r="I90" s="30">
        <f t="shared" si="3"/>
        <v>-374581.62</v>
      </c>
      <c r="J90" s="30"/>
    </row>
    <row r="91" spans="1:12" ht="18" customHeight="1">
      <c r="A91" s="69" t="s">
        <v>73</v>
      </c>
      <c r="B91" s="69" t="s">
        <v>74</v>
      </c>
      <c r="C91" s="29">
        <f>'[1]R Msual'!O20</f>
        <v>2637.5</v>
      </c>
      <c r="D91" s="25"/>
      <c r="E91" s="29">
        <f>'[1]Res Real 16'!Q20</f>
        <v>2346.02</v>
      </c>
      <c r="F91" s="25"/>
      <c r="G91" s="29">
        <f>'[1]Res Real 16'!O20</f>
        <v>33880.379999999997</v>
      </c>
      <c r="H91" s="25"/>
      <c r="I91" s="30">
        <f>C91-G91</f>
        <v>-31242.879999999997</v>
      </c>
      <c r="J91" s="30"/>
    </row>
    <row r="92" spans="1:12" ht="18" customHeight="1">
      <c r="A92" s="69" t="s">
        <v>75</v>
      </c>
      <c r="B92" s="69" t="s">
        <v>76</v>
      </c>
      <c r="C92" s="29">
        <f>'[1]R Msual'!O21</f>
        <v>16834.32</v>
      </c>
      <c r="D92" s="25"/>
      <c r="E92" s="29">
        <f>'[1]Res Real 16'!Q21</f>
        <v>14440.93</v>
      </c>
      <c r="F92" s="25"/>
      <c r="G92" s="29">
        <f>'[1]Res Real 16'!O21</f>
        <v>173268.02000000002</v>
      </c>
      <c r="H92" s="25"/>
      <c r="I92" s="30">
        <f t="shared" si="3"/>
        <v>-156433.70000000001</v>
      </c>
      <c r="J92" s="30"/>
    </row>
    <row r="93" spans="1:12" ht="18" customHeight="1">
      <c r="A93" s="69" t="s">
        <v>77</v>
      </c>
      <c r="B93" s="69" t="s">
        <v>78</v>
      </c>
      <c r="C93" s="29">
        <f>'[1]R Msual'!O22</f>
        <v>1460.1899999999998</v>
      </c>
      <c r="D93" s="25"/>
      <c r="E93" s="29">
        <f>'[1]Res Real 16'!Q22</f>
        <v>1593.75</v>
      </c>
      <c r="F93" s="25"/>
      <c r="G93" s="29">
        <f>'[1]Res Real 16'!O22</f>
        <v>14739.019999999999</v>
      </c>
      <c r="H93" s="25"/>
      <c r="I93" s="30">
        <f t="shared" si="3"/>
        <v>-13278.829999999998</v>
      </c>
      <c r="J93" s="30"/>
    </row>
    <row r="94" spans="1:12" ht="18" customHeight="1">
      <c r="A94" s="69" t="s">
        <v>79</v>
      </c>
      <c r="B94" s="69" t="s">
        <v>80</v>
      </c>
      <c r="C94" s="29">
        <f>'[1]R Msual'!O23</f>
        <v>1747.28</v>
      </c>
      <c r="D94" s="25"/>
      <c r="E94" s="29">
        <f>'[1]Res Real 16'!Q23</f>
        <v>730.18</v>
      </c>
      <c r="F94" s="25"/>
      <c r="G94" s="29">
        <f>'[1]Res Real 16'!O23</f>
        <v>11260.34</v>
      </c>
      <c r="H94" s="25"/>
      <c r="I94" s="30">
        <f t="shared" si="3"/>
        <v>-9513.06</v>
      </c>
      <c r="J94" s="30"/>
    </row>
    <row r="95" spans="1:12" ht="18" customHeight="1">
      <c r="A95" s="69"/>
      <c r="B95" s="69"/>
      <c r="D95" s="25"/>
      <c r="E95" s="29"/>
      <c r="F95" s="25"/>
      <c r="G95" s="29"/>
      <c r="H95" s="25"/>
      <c r="I95" s="30">
        <f t="shared" si="3"/>
        <v>0</v>
      </c>
    </row>
    <row r="96" spans="1:12" ht="18" customHeight="1">
      <c r="A96" s="69"/>
      <c r="B96" s="69"/>
      <c r="C96" s="29">
        <f>'[1]R Msual'!O24</f>
        <v>0</v>
      </c>
      <c r="D96" s="25"/>
      <c r="E96" s="29"/>
      <c r="F96" s="25"/>
      <c r="G96" s="29"/>
      <c r="H96" s="25"/>
      <c r="I96" s="30">
        <f t="shared" si="3"/>
        <v>0</v>
      </c>
    </row>
    <row r="97" spans="1:9" ht="18" customHeight="1">
      <c r="A97" s="66" t="s">
        <v>56</v>
      </c>
      <c r="B97" s="66" t="s">
        <v>81</v>
      </c>
      <c r="C97" s="67">
        <f>SUM(C98:C100)</f>
        <v>5427.37</v>
      </c>
      <c r="D97" s="25">
        <f>C97/C117</f>
        <v>6.3400736949736469E-2</v>
      </c>
      <c r="E97" s="67">
        <f>SUM(E98:E100)</f>
        <v>1728.04</v>
      </c>
      <c r="F97" s="25">
        <f>E97/E117</f>
        <v>2.1873298308174985E-2</v>
      </c>
      <c r="G97" s="67">
        <f>SUM(G98:G100)</f>
        <v>39515.599999999999</v>
      </c>
      <c r="H97" s="25">
        <f>G97/G117</f>
        <v>4.0298188400853266E-2</v>
      </c>
      <c r="I97" s="71">
        <f t="shared" si="3"/>
        <v>-34088.229999999996</v>
      </c>
    </row>
    <row r="98" spans="1:9" ht="18" customHeight="1">
      <c r="A98" s="69" t="s">
        <v>58</v>
      </c>
      <c r="B98" s="70" t="s">
        <v>82</v>
      </c>
      <c r="C98" s="29">
        <f>'[1]R Msual'!O26</f>
        <v>1596.04</v>
      </c>
      <c r="D98" s="25"/>
      <c r="E98" s="29">
        <f>'[1]Res Real 16'!Q26</f>
        <v>1728.04</v>
      </c>
      <c r="F98" s="25"/>
      <c r="G98" s="29">
        <f>'[1]Res Real 16'!O26</f>
        <v>27316.129999999997</v>
      </c>
      <c r="H98" s="25"/>
      <c r="I98" s="30">
        <f t="shared" si="3"/>
        <v>-25720.089999999997</v>
      </c>
    </row>
    <row r="99" spans="1:9" ht="18" customHeight="1">
      <c r="A99" s="69" t="s">
        <v>60</v>
      </c>
      <c r="B99" s="69" t="s">
        <v>83</v>
      </c>
      <c r="C99" s="29">
        <f>'[1]R Msual'!O27</f>
        <v>0</v>
      </c>
      <c r="D99" s="25"/>
      <c r="E99" s="29">
        <v>0</v>
      </c>
      <c r="F99" s="25"/>
      <c r="G99" s="29">
        <f>'[1]Res Real 16'!O28</f>
        <v>12199.47</v>
      </c>
      <c r="H99" s="25"/>
      <c r="I99" s="30">
        <f t="shared" si="3"/>
        <v>-12199.47</v>
      </c>
    </row>
    <row r="100" spans="1:9" ht="18" customHeight="1">
      <c r="A100" s="69" t="s">
        <v>62</v>
      </c>
      <c r="B100" s="69" t="s">
        <v>84</v>
      </c>
      <c r="C100" s="29">
        <f>'[1]R Msual'!O28</f>
        <v>3831.33</v>
      </c>
      <c r="D100" s="25"/>
      <c r="E100" s="29">
        <v>0</v>
      </c>
      <c r="F100" s="25"/>
      <c r="G100" s="29">
        <f>'[1]Res Real 16'!O29</f>
        <v>0</v>
      </c>
      <c r="H100" s="25"/>
      <c r="I100" s="30">
        <f t="shared" si="3"/>
        <v>3831.33</v>
      </c>
    </row>
    <row r="101" spans="1:9" ht="18" customHeight="1">
      <c r="A101" s="69" t="s">
        <v>64</v>
      </c>
      <c r="B101" s="69" t="s">
        <v>85</v>
      </c>
      <c r="C101" s="29">
        <f>'[1]R Msual'!O29</f>
        <v>0</v>
      </c>
      <c r="D101" s="25"/>
      <c r="E101" s="29">
        <f>'[1]Res Real 16'!Q28</f>
        <v>940.5</v>
      </c>
      <c r="F101" s="25"/>
      <c r="G101" s="29">
        <f>'[1]Res Real 16'!O28</f>
        <v>12199.47</v>
      </c>
      <c r="H101" s="25"/>
      <c r="I101" s="30">
        <f>C101-G101</f>
        <v>-12199.47</v>
      </c>
    </row>
    <row r="102" spans="1:9" ht="18" customHeight="1">
      <c r="A102" s="69"/>
      <c r="B102" s="69"/>
      <c r="D102" s="25"/>
      <c r="E102" s="29"/>
      <c r="F102" s="25"/>
      <c r="G102" s="29"/>
      <c r="H102" s="25"/>
      <c r="I102" s="30">
        <f t="shared" si="3"/>
        <v>0</v>
      </c>
    </row>
    <row r="103" spans="1:9" ht="18" customHeight="1" thickBot="1">
      <c r="A103" s="69"/>
      <c r="B103" s="66" t="s">
        <v>86</v>
      </c>
      <c r="C103" s="72">
        <f>C79-C85-C97</f>
        <v>15833.120000000021</v>
      </c>
      <c r="D103" s="25"/>
      <c r="E103" s="72">
        <f>E79-E85-E97</f>
        <v>19230.159999999996</v>
      </c>
      <c r="F103" s="25"/>
      <c r="G103" s="72">
        <f>G79-G85-G97</f>
        <v>163134.38999999998</v>
      </c>
      <c r="H103" s="25"/>
      <c r="I103" s="73">
        <f t="shared" si="3"/>
        <v>-147301.26999999996</v>
      </c>
    </row>
    <row r="104" spans="1:9" ht="18" customHeight="1" thickTop="1">
      <c r="A104" s="69"/>
      <c r="B104" s="66"/>
      <c r="C104" s="29">
        <f>'[1]R Msual'!O32</f>
        <v>0</v>
      </c>
      <c r="D104" s="25"/>
      <c r="E104" s="29"/>
      <c r="F104" s="25"/>
      <c r="G104" s="29"/>
      <c r="H104" s="25"/>
      <c r="I104" s="30">
        <f t="shared" si="3"/>
        <v>0</v>
      </c>
    </row>
    <row r="105" spans="1:9" ht="18" customHeight="1">
      <c r="A105" s="69" t="s">
        <v>87</v>
      </c>
      <c r="B105" s="66" t="s">
        <v>88</v>
      </c>
      <c r="C105" s="67">
        <f>'[1]R Msual'!O33</f>
        <v>15197.119999999999</v>
      </c>
      <c r="D105" s="25">
        <f>C105/C116</f>
        <v>0.13031036035070417</v>
      </c>
      <c r="E105" s="67">
        <f>'[1]Res Real 16'!Q34</f>
        <v>10403.719999999999</v>
      </c>
      <c r="F105" s="25">
        <f>E105/E116</f>
        <v>9.5891318772465914E-2</v>
      </c>
      <c r="G105" s="67">
        <f>'[1]Res Real 16'!O34</f>
        <v>118385.9</v>
      </c>
      <c r="H105" s="25">
        <f>G105/G116</f>
        <v>9.4174434530114245E-2</v>
      </c>
      <c r="I105" s="71">
        <f t="shared" si="3"/>
        <v>-103188.78</v>
      </c>
    </row>
    <row r="106" spans="1:9" ht="18" customHeight="1">
      <c r="A106" s="69"/>
      <c r="B106" s="69"/>
      <c r="C106" s="29">
        <f>'[1]R Msual'!O34</f>
        <v>0</v>
      </c>
      <c r="D106" s="25"/>
      <c r="E106" s="29"/>
      <c r="F106" s="25"/>
      <c r="G106" s="29"/>
      <c r="H106" s="25"/>
      <c r="I106" s="30">
        <f t="shared" si="3"/>
        <v>0</v>
      </c>
    </row>
    <row r="107" spans="1:9" ht="18" customHeight="1">
      <c r="A107" s="69" t="s">
        <v>87</v>
      </c>
      <c r="B107" s="66" t="s">
        <v>89</v>
      </c>
      <c r="C107" s="67">
        <f>SUM(C108:C112)</f>
        <v>11.969999999999999</v>
      </c>
      <c r="D107" s="25">
        <f>C107/C117</f>
        <v>1.3982957146616972E-4</v>
      </c>
      <c r="E107" s="67">
        <f>SUM(E108:E112)</f>
        <v>141.23000000000002</v>
      </c>
      <c r="F107" s="25">
        <f>E107/E117</f>
        <v>1.7876703780372871E-3</v>
      </c>
      <c r="G107" s="67">
        <f>SUM(G108:G112)</f>
        <v>5424.3100000000013</v>
      </c>
      <c r="H107" s="25">
        <f>G107/G117</f>
        <v>5.5317359808438301E-3</v>
      </c>
      <c r="I107" s="71">
        <f t="shared" si="3"/>
        <v>-5412.3400000000011</v>
      </c>
    </row>
    <row r="108" spans="1:9" ht="18" customHeight="1">
      <c r="A108" s="69" t="s">
        <v>58</v>
      </c>
      <c r="B108" s="69" t="s">
        <v>90</v>
      </c>
      <c r="C108" s="29">
        <f>'[1]R Msual'!O36</f>
        <v>0</v>
      </c>
      <c r="D108" s="25"/>
      <c r="E108" s="29">
        <f>'[1]Res Real 16'!Q37</f>
        <v>102.89</v>
      </c>
      <c r="F108" s="25"/>
      <c r="G108" s="29">
        <f>'[1]Res Real 16'!O37</f>
        <v>4051.9300000000003</v>
      </c>
      <c r="H108" s="25"/>
      <c r="I108" s="30">
        <f t="shared" si="3"/>
        <v>-4051.9300000000003</v>
      </c>
    </row>
    <row r="109" spans="1:9" ht="18" customHeight="1">
      <c r="A109" s="69" t="s">
        <v>60</v>
      </c>
      <c r="B109" s="69" t="s">
        <v>91</v>
      </c>
      <c r="C109" s="29">
        <f>'[1]R Msual'!O37</f>
        <v>0</v>
      </c>
      <c r="D109" s="25"/>
      <c r="E109" s="29">
        <f>'[1]Res Real 16'!Q38</f>
        <v>0</v>
      </c>
      <c r="F109" s="25"/>
      <c r="G109" s="29">
        <f>'[1]Res Real 16'!O38</f>
        <v>26.76</v>
      </c>
      <c r="H109" s="25"/>
      <c r="I109" s="30">
        <f t="shared" si="3"/>
        <v>-26.76</v>
      </c>
    </row>
    <row r="110" spans="1:9" ht="18" customHeight="1">
      <c r="A110" s="69" t="s">
        <v>62</v>
      </c>
      <c r="B110" s="69" t="s">
        <v>92</v>
      </c>
      <c r="C110" s="29">
        <f>'[1]R Msual'!O38</f>
        <v>5.25</v>
      </c>
      <c r="D110" s="36"/>
      <c r="E110" s="23">
        <f>'[1]Res Real 16'!Q39</f>
        <v>0</v>
      </c>
      <c r="F110" s="36"/>
      <c r="G110" s="29">
        <f>'[1]Res Real 16'!O39</f>
        <v>333.77</v>
      </c>
      <c r="H110" s="36"/>
      <c r="I110" s="74">
        <f>C110-G110</f>
        <v>-328.52</v>
      </c>
    </row>
    <row r="111" spans="1:9" ht="18" customHeight="1">
      <c r="A111" s="69" t="s">
        <v>64</v>
      </c>
      <c r="B111" s="69" t="s">
        <v>93</v>
      </c>
      <c r="C111" s="29">
        <f>'[1]R Msual'!O39</f>
        <v>6.72</v>
      </c>
      <c r="D111" s="36"/>
      <c r="E111" s="29">
        <f>'[1]Res Real 16'!Q40</f>
        <v>0</v>
      </c>
      <c r="F111" s="36"/>
      <c r="G111" s="29">
        <f>'[1]Res Real 16'!O40</f>
        <v>670.42000000000007</v>
      </c>
      <c r="H111" s="36"/>
      <c r="I111" s="74">
        <f t="shared" si="3"/>
        <v>-663.7</v>
      </c>
    </row>
    <row r="112" spans="1:9" ht="18" customHeight="1">
      <c r="A112" s="69"/>
      <c r="B112" s="69" t="s">
        <v>94</v>
      </c>
      <c r="C112" s="29">
        <f>'[1]R Msual'!O40</f>
        <v>0</v>
      </c>
      <c r="D112" s="36"/>
      <c r="E112" s="29">
        <f>'[1]Res Real 16'!Q41</f>
        <v>38.340000000000003</v>
      </c>
      <c r="F112" s="36"/>
      <c r="G112" s="29">
        <f>'[1]Res Real 16'!O41</f>
        <v>341.43</v>
      </c>
      <c r="H112" s="36"/>
      <c r="I112" s="74">
        <f>C112-G112</f>
        <v>-341.43</v>
      </c>
    </row>
    <row r="113" spans="1:12" ht="18" customHeight="1">
      <c r="A113" s="69" t="s">
        <v>95</v>
      </c>
      <c r="B113" s="69" t="s">
        <v>96</v>
      </c>
      <c r="C113" s="75">
        <f>'[1]R Msual'!O42</f>
        <v>0.02</v>
      </c>
      <c r="D113" s="36"/>
      <c r="E113" s="75">
        <f>'[1]Res Real 16'!Q43</f>
        <v>0</v>
      </c>
      <c r="F113" s="36"/>
      <c r="G113" s="29">
        <f>'[1]Res Real 16'!O43</f>
        <v>415.65999999999997</v>
      </c>
      <c r="H113" s="36">
        <f>G113/G116</f>
        <v>3.3065209164932048E-4</v>
      </c>
      <c r="I113" s="74">
        <f t="shared" si="3"/>
        <v>-415.64</v>
      </c>
    </row>
    <row r="114" spans="1:12" ht="18" customHeight="1">
      <c r="A114" s="69" t="s">
        <v>97</v>
      </c>
      <c r="B114" s="69" t="s">
        <v>98</v>
      </c>
      <c r="C114" s="75">
        <f>'[1]R Msual'!O43</f>
        <v>0</v>
      </c>
      <c r="D114" s="36"/>
      <c r="E114" s="75">
        <f>'[1]Res Real 16'!Q44</f>
        <v>0</v>
      </c>
      <c r="F114" s="36"/>
      <c r="G114" s="29">
        <f>'[1]Res Real 16'!O44</f>
        <v>0</v>
      </c>
      <c r="H114" s="36"/>
      <c r="I114" s="74">
        <f t="shared" si="3"/>
        <v>0</v>
      </c>
    </row>
    <row r="115" spans="1:12" ht="18" customHeight="1">
      <c r="A115" s="69"/>
      <c r="B115" s="69"/>
      <c r="C115" s="75"/>
      <c r="D115" s="36"/>
      <c r="E115" s="75"/>
      <c r="F115" s="36"/>
      <c r="G115" s="75"/>
      <c r="H115" s="36"/>
      <c r="I115" s="74">
        <f t="shared" si="3"/>
        <v>0</v>
      </c>
    </row>
    <row r="116" spans="1:12" ht="18" customHeight="1">
      <c r="A116" s="69"/>
      <c r="B116" s="76" t="s">
        <v>99</v>
      </c>
      <c r="C116" s="77">
        <f>C79+C105+C113</f>
        <v>116622.50000000001</v>
      </c>
      <c r="D116" s="36">
        <f>D79+D105</f>
        <v>0.99999982850650604</v>
      </c>
      <c r="E116" s="77">
        <f>E79+E105+E113</f>
        <v>108494.90999999999</v>
      </c>
      <c r="F116" s="78">
        <f>F79+F105</f>
        <v>1</v>
      </c>
      <c r="G116" s="77">
        <f>G79+G105+G113</f>
        <v>1257091.6999999997</v>
      </c>
      <c r="H116" s="78">
        <f>H79+H105+H113</f>
        <v>1.0000000000000002</v>
      </c>
      <c r="I116" s="79">
        <f t="shared" si="3"/>
        <v>-1140469.1999999997</v>
      </c>
    </row>
    <row r="117" spans="1:12" ht="18" customHeight="1">
      <c r="A117" s="69"/>
      <c r="B117" s="76" t="s">
        <v>100</v>
      </c>
      <c r="C117" s="77">
        <f>C85+C97+C107+C114</f>
        <v>85604.209999999992</v>
      </c>
      <c r="D117" s="36">
        <f>D85+D97+D107</f>
        <v>1</v>
      </c>
      <c r="E117" s="77">
        <f>E85+E97+E107+E114</f>
        <v>79002.25999999998</v>
      </c>
      <c r="F117" s="78">
        <f>F85+F97+F107</f>
        <v>1</v>
      </c>
      <c r="G117" s="77">
        <f>G85+G97+G107+G114</f>
        <v>980580.05999999994</v>
      </c>
      <c r="H117" s="78">
        <f>H85+H97+H107</f>
        <v>1</v>
      </c>
      <c r="I117" s="79">
        <f t="shared" si="3"/>
        <v>-894975.85</v>
      </c>
    </row>
    <row r="118" spans="1:12" ht="18" customHeight="1">
      <c r="A118" s="66"/>
      <c r="B118" s="66"/>
      <c r="C118" s="75"/>
      <c r="D118" s="38"/>
      <c r="E118" s="75">
        <v>0</v>
      </c>
      <c r="F118" s="6"/>
      <c r="G118" s="75"/>
      <c r="H118" s="6"/>
      <c r="I118" s="74">
        <f t="shared" si="3"/>
        <v>0</v>
      </c>
    </row>
    <row r="119" spans="1:12" ht="18" customHeight="1" thickBot="1">
      <c r="A119" s="69"/>
      <c r="B119" s="76" t="s">
        <v>101</v>
      </c>
      <c r="C119" s="80">
        <f>C116-C117</f>
        <v>31018.290000000023</v>
      </c>
      <c r="D119" s="38"/>
      <c r="E119" s="80">
        <f>E116-E117</f>
        <v>29492.650000000009</v>
      </c>
      <c r="F119" s="80"/>
      <c r="G119" s="80">
        <f t="shared" ref="G119" si="4">G116-G117</f>
        <v>276511.63999999978</v>
      </c>
      <c r="H119" s="6"/>
      <c r="I119" s="81">
        <f t="shared" si="3"/>
        <v>-245493.34999999974</v>
      </c>
      <c r="K119" s="30"/>
      <c r="L119" s="68"/>
    </row>
    <row r="120" spans="1:12" ht="18" customHeight="1" thickTop="1">
      <c r="C120" s="48"/>
      <c r="D120" s="38"/>
      <c r="E120" s="48"/>
      <c r="F120" s="2"/>
      <c r="G120" s="82"/>
      <c r="H120" s="2"/>
      <c r="I120" s="2"/>
    </row>
    <row r="124" spans="1:12" ht="18" customHeight="1">
      <c r="C124" s="29">
        <f>+C119-'[1]R Msual'!O48</f>
        <v>0</v>
      </c>
      <c r="D124" s="29">
        <f>+D119-'[1]R Msual'!P48</f>
        <v>0</v>
      </c>
      <c r="E124" s="29"/>
      <c r="F124" s="29"/>
      <c r="G124" s="29"/>
      <c r="H124" s="29"/>
      <c r="I124" s="29"/>
    </row>
  </sheetData>
  <mergeCells count="6">
    <mergeCell ref="A1:I1"/>
    <mergeCell ref="A2:I2"/>
    <mergeCell ref="A3:I3"/>
    <mergeCell ref="A74:I74"/>
    <mergeCell ref="A75:I75"/>
    <mergeCell ref="B76:I76"/>
  </mergeCells>
  <printOptions horizontalCentered="1"/>
  <pageMargins left="0.70866141732283461" right="0.70866141732283461" top="0.74803149606299213" bottom="0.74803149606299213" header="0.31496062992125984" footer="0.31496062992125984"/>
  <pageSetup scale="32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dcterms:created xsi:type="dcterms:W3CDTF">2017-02-23T15:52:16Z</dcterms:created>
  <dcterms:modified xsi:type="dcterms:W3CDTF">2017-02-23T15:53:24Z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